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9420" windowHeight="6435" activeTab="0"/>
  </bookViews>
  <sheets>
    <sheet name="běžné výdaje SR,UR, čerpání" sheetId="1" r:id="rId1"/>
    <sheet name="kapit výdaje SR,UR,čerpání " sheetId="2" r:id="rId2"/>
    <sheet name="příjmy 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<sst xmlns="http://schemas.openxmlformats.org/spreadsheetml/2006/main" count="226" uniqueCount="65">
  <si>
    <t>odvětví</t>
  </si>
  <si>
    <t>SR 2010</t>
  </si>
  <si>
    <t>SR 2011</t>
  </si>
  <si>
    <t>SR 2012</t>
  </si>
  <si>
    <t>CELKEM</t>
  </si>
  <si>
    <t>SR 2013</t>
  </si>
  <si>
    <t>SR 2014</t>
  </si>
  <si>
    <t>01 - územní rozvoj</t>
  </si>
  <si>
    <t>02 - veřejná zeleň</t>
  </si>
  <si>
    <t>03 - doprava</t>
  </si>
  <si>
    <t>04 - školství</t>
  </si>
  <si>
    <t>06 - kultura</t>
  </si>
  <si>
    <t>07 - bezpečnost</t>
  </si>
  <si>
    <t>08 - hospodářství</t>
  </si>
  <si>
    <t>09 - vnitřní správa</t>
  </si>
  <si>
    <t>10 - pokladní správa</t>
  </si>
  <si>
    <t>Příjmy</t>
  </si>
  <si>
    <t>daňové příjmy</t>
  </si>
  <si>
    <t xml:space="preserve">nedaňové příjmy </t>
  </si>
  <si>
    <t>SR 2015</t>
  </si>
  <si>
    <t>SR 2016</t>
  </si>
  <si>
    <t>převody ze ZČ</t>
  </si>
  <si>
    <t>SR 2017</t>
  </si>
  <si>
    <t>dotace HMP a st. rozp.</t>
  </si>
  <si>
    <t>05 - zdravot., soc. věci</t>
  </si>
  <si>
    <t>UR 2010</t>
  </si>
  <si>
    <t>čerpání 2010</t>
  </si>
  <si>
    <t>UR 2011</t>
  </si>
  <si>
    <t>čerpání 2011</t>
  </si>
  <si>
    <t>UR 2012</t>
  </si>
  <si>
    <t>čerpání 2012</t>
  </si>
  <si>
    <t>UR 2013</t>
  </si>
  <si>
    <t>čerpání 2013</t>
  </si>
  <si>
    <t>UR 2014</t>
  </si>
  <si>
    <t>čerpání 2014</t>
  </si>
  <si>
    <t>UR 2015</t>
  </si>
  <si>
    <t>čerpání 2015</t>
  </si>
  <si>
    <t>UR 2016</t>
  </si>
  <si>
    <t>čerpání 2016</t>
  </si>
  <si>
    <t>UR 2017</t>
  </si>
  <si>
    <t>čerpání 2017</t>
  </si>
  <si>
    <t>% k UR</t>
  </si>
  <si>
    <t>Vypracoval: J.Ješinová - EO</t>
  </si>
  <si>
    <t>skutečnost</t>
  </si>
  <si>
    <t>Vypracoval: EO - J. Ješinová</t>
  </si>
  <si>
    <t>Vypracoval: EO Ješinová</t>
  </si>
  <si>
    <t>SR 2018</t>
  </si>
  <si>
    <t>UR 2018</t>
  </si>
  <si>
    <t>čerpání 2018</t>
  </si>
  <si>
    <t>SR 2019</t>
  </si>
  <si>
    <t>UR 2019</t>
  </si>
  <si>
    <t>čerpání 2019</t>
  </si>
  <si>
    <t>SR 2020</t>
  </si>
  <si>
    <t>UR 2020</t>
  </si>
  <si>
    <t>čerpání 2020</t>
  </si>
  <si>
    <t>SR 2021</t>
  </si>
  <si>
    <t>UR 2021</t>
  </si>
  <si>
    <t>čerpání 2021</t>
  </si>
  <si>
    <t xml:space="preserve"> schválené a upravené rozpočty včetně čerpání běžných výdajů v letech 2010 - 2020                                                                                                 v tis. Kč</t>
  </si>
  <si>
    <t>06 - kultura, sport</t>
  </si>
  <si>
    <t>06 - kultura,sport</t>
  </si>
  <si>
    <t>04 - školství, sport</t>
  </si>
  <si>
    <t xml:space="preserve"> schválené a upravené rozpočty včetně čerpání kapitálových výdajů v letech 2010 - 2020                                                                                                 v tis. Kč</t>
  </si>
  <si>
    <r>
      <t xml:space="preserve"> schválené, upravené rozpočty příjmů včetně skutečnosti v letech 2010 - 2020                                                                                                </t>
    </r>
    <r>
      <rPr>
        <sz val="10"/>
        <rFont val="Arial"/>
        <family val="2"/>
      </rPr>
      <t>v tis. Kč</t>
    </r>
  </si>
  <si>
    <t>Pozn. Do roku 2015 byl sport zařazen do odvětví 06 - Kultura, od roku 2016 je součástí rozpočtu odvětví školství.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</si>
</sst>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#,##0.00\ _K_č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3" fontId="6" fillId="0" borderId="10" xfId="0" applyNumberFormat="1" applyFont="1" applyBorder="1" applyAlignment="1">
      <alignment/>
    </xf>
    <xf numFmtId="49" fontId="6" fillId="34" borderId="10" xfId="0" applyNumberFormat="1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9" fontId="3" fillId="35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7" fillId="35" borderId="15" xfId="0" applyNumberFormat="1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wrapText="1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6" fillId="0" borderId="16" xfId="0" applyNumberFormat="1" applyFont="1" applyBorder="1" applyAlignment="1">
      <alignment/>
    </xf>
    <xf numFmtId="164" fontId="6" fillId="0" borderId="16" xfId="0" applyNumberFormat="1" applyFont="1" applyFill="1" applyBorder="1" applyAlignment="1">
      <alignment/>
    </xf>
    <xf numFmtId="164" fontId="6" fillId="0" borderId="19" xfId="0" applyNumberFormat="1" applyFont="1" applyBorder="1" applyAlignment="1">
      <alignment/>
    </xf>
    <xf numFmtId="164" fontId="7" fillId="35" borderId="20" xfId="0" applyNumberFormat="1" applyFont="1" applyFill="1" applyBorder="1" applyAlignment="1">
      <alignment/>
    </xf>
    <xf numFmtId="164" fontId="7" fillId="35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 wrapText="1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left"/>
    </xf>
    <xf numFmtId="164" fontId="6" fillId="0" borderId="33" xfId="0" applyNumberFormat="1" applyFont="1" applyBorder="1" applyAlignment="1">
      <alignment/>
    </xf>
    <xf numFmtId="49" fontId="6" fillId="34" borderId="32" xfId="0" applyNumberFormat="1" applyFont="1" applyFill="1" applyBorder="1" applyAlignment="1">
      <alignment horizontal="left"/>
    </xf>
    <xf numFmtId="164" fontId="6" fillId="0" borderId="33" xfId="0" applyNumberFormat="1" applyFont="1" applyFill="1" applyBorder="1" applyAlignment="1">
      <alignment/>
    </xf>
    <xf numFmtId="0" fontId="6" fillId="33" borderId="34" xfId="0" applyFont="1" applyFill="1" applyBorder="1" applyAlignment="1">
      <alignment horizontal="left"/>
    </xf>
    <xf numFmtId="164" fontId="6" fillId="0" borderId="35" xfId="0" applyNumberFormat="1" applyFont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49" fontId="0" fillId="33" borderId="32" xfId="0" applyNumberFormat="1" applyFill="1" applyBorder="1" applyAlignment="1">
      <alignment horizontal="left"/>
    </xf>
    <xf numFmtId="49" fontId="3" fillId="35" borderId="3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3" fillId="35" borderId="37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3" fillId="33" borderId="28" xfId="0" applyFont="1" applyFill="1" applyBorder="1" applyAlignment="1">
      <alignment horizontal="right"/>
    </xf>
    <xf numFmtId="0" fontId="3" fillId="33" borderId="27" xfId="0" applyFont="1" applyFill="1" applyBorder="1" applyAlignment="1">
      <alignment horizontal="center"/>
    </xf>
    <xf numFmtId="3" fontId="3" fillId="35" borderId="38" xfId="0" applyNumberFormat="1" applyFont="1" applyFill="1" applyBorder="1" applyAlignment="1">
      <alignment horizontal="right"/>
    </xf>
    <xf numFmtId="0" fontId="7" fillId="33" borderId="30" xfId="0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right"/>
    </xf>
    <xf numFmtId="3" fontId="3" fillId="35" borderId="39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0" fontId="3" fillId="33" borderId="27" xfId="0" applyFont="1" applyFill="1" applyBorder="1" applyAlignment="1">
      <alignment horizontal="right"/>
    </xf>
    <xf numFmtId="0" fontId="7" fillId="33" borderId="30" xfId="0" applyFont="1" applyFill="1" applyBorder="1" applyAlignment="1">
      <alignment horizontal="right"/>
    </xf>
    <xf numFmtId="49" fontId="6" fillId="33" borderId="32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3CEFF"/>
  </sheetPr>
  <dimension ref="A1:Q51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17.28125" style="0" customWidth="1"/>
    <col min="2" max="16" width="9.28125" style="0" customWidth="1"/>
    <col min="17" max="17" width="9.7109375" style="0" customWidth="1"/>
  </cols>
  <sheetData>
    <row r="1" spans="1:17" ht="25.5" customHeight="1">
      <c r="A1" s="70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3.5" thickBot="1"/>
    <row r="3" spans="1:17" ht="29.25" customHeight="1">
      <c r="A3" s="36" t="s">
        <v>0</v>
      </c>
      <c r="B3" s="37" t="s">
        <v>1</v>
      </c>
      <c r="C3" s="38" t="s">
        <v>25</v>
      </c>
      <c r="D3" s="39" t="s">
        <v>26</v>
      </c>
      <c r="E3" s="40" t="s">
        <v>41</v>
      </c>
      <c r="F3" s="37" t="s">
        <v>2</v>
      </c>
      <c r="G3" s="38" t="s">
        <v>27</v>
      </c>
      <c r="H3" s="39" t="s">
        <v>28</v>
      </c>
      <c r="I3" s="40" t="s">
        <v>41</v>
      </c>
      <c r="J3" s="37" t="s">
        <v>3</v>
      </c>
      <c r="K3" s="38" t="s">
        <v>29</v>
      </c>
      <c r="L3" s="39" t="s">
        <v>30</v>
      </c>
      <c r="M3" s="40" t="s">
        <v>41</v>
      </c>
      <c r="N3" s="37" t="s">
        <v>5</v>
      </c>
      <c r="O3" s="38" t="s">
        <v>31</v>
      </c>
      <c r="P3" s="39" t="s">
        <v>32</v>
      </c>
      <c r="Q3" s="41" t="s">
        <v>41</v>
      </c>
    </row>
    <row r="4" spans="1:17" ht="18" customHeight="1">
      <c r="A4" s="42" t="s">
        <v>7</v>
      </c>
      <c r="B4" s="7">
        <v>2800</v>
      </c>
      <c r="C4" s="4">
        <v>6684</v>
      </c>
      <c r="D4" s="20">
        <v>4630.83</v>
      </c>
      <c r="E4" s="25">
        <v>0.6928</v>
      </c>
      <c r="F4" s="7">
        <v>1890</v>
      </c>
      <c r="G4" s="4">
        <v>1648.7</v>
      </c>
      <c r="H4" s="20">
        <v>1619.23</v>
      </c>
      <c r="I4" s="25">
        <v>0.9821</v>
      </c>
      <c r="J4" s="7">
        <v>2115</v>
      </c>
      <c r="K4" s="4">
        <v>1718</v>
      </c>
      <c r="L4" s="20">
        <v>1475.57</v>
      </c>
      <c r="M4" s="25">
        <v>0.8589</v>
      </c>
      <c r="N4" s="7">
        <v>4265</v>
      </c>
      <c r="O4" s="4">
        <v>4820</v>
      </c>
      <c r="P4" s="20">
        <v>2439.94</v>
      </c>
      <c r="Q4" s="43">
        <v>0.5062</v>
      </c>
    </row>
    <row r="5" spans="1:17" ht="18" customHeight="1">
      <c r="A5" s="44" t="s">
        <v>8</v>
      </c>
      <c r="B5" s="8">
        <v>157767</v>
      </c>
      <c r="C5" s="9">
        <v>185190.6</v>
      </c>
      <c r="D5" s="21">
        <v>174389.07</v>
      </c>
      <c r="E5" s="26">
        <v>0.9417</v>
      </c>
      <c r="F5" s="8">
        <v>130678</v>
      </c>
      <c r="G5" s="9">
        <v>136786.1</v>
      </c>
      <c r="H5" s="21">
        <v>133063.76</v>
      </c>
      <c r="I5" s="26">
        <v>0.9728</v>
      </c>
      <c r="J5" s="8">
        <v>132383</v>
      </c>
      <c r="K5" s="9">
        <v>134795.5</v>
      </c>
      <c r="L5" s="21">
        <v>129412.28</v>
      </c>
      <c r="M5" s="26">
        <v>0.9601</v>
      </c>
      <c r="N5" s="8">
        <v>132468</v>
      </c>
      <c r="O5" s="9">
        <v>140154.5</v>
      </c>
      <c r="P5" s="21">
        <v>131088.98</v>
      </c>
      <c r="Q5" s="45">
        <v>0.9353</v>
      </c>
    </row>
    <row r="6" spans="1:17" ht="18" customHeight="1">
      <c r="A6" s="42" t="s">
        <v>9</v>
      </c>
      <c r="B6" s="7">
        <v>163192</v>
      </c>
      <c r="C6" s="4">
        <v>73536.8</v>
      </c>
      <c r="D6" s="20">
        <v>65131.38</v>
      </c>
      <c r="E6" s="25">
        <v>0.8857</v>
      </c>
      <c r="F6" s="7">
        <v>59959</v>
      </c>
      <c r="G6" s="4">
        <v>45905.7</v>
      </c>
      <c r="H6" s="20">
        <v>45689.18</v>
      </c>
      <c r="I6" s="25">
        <v>0.9953</v>
      </c>
      <c r="J6" s="7">
        <v>54089</v>
      </c>
      <c r="K6" s="4">
        <v>49730.2</v>
      </c>
      <c r="L6" s="20">
        <v>47381.74</v>
      </c>
      <c r="M6" s="25">
        <v>0.9528</v>
      </c>
      <c r="N6" s="7">
        <v>96963</v>
      </c>
      <c r="O6" s="4">
        <v>68804</v>
      </c>
      <c r="P6" s="20">
        <v>63325.49</v>
      </c>
      <c r="Q6" s="43">
        <v>0.9204</v>
      </c>
    </row>
    <row r="7" spans="1:17" ht="18" customHeight="1">
      <c r="A7" s="42" t="s">
        <v>10</v>
      </c>
      <c r="B7" s="7">
        <v>167593</v>
      </c>
      <c r="C7" s="4">
        <v>236022.4</v>
      </c>
      <c r="D7" s="20">
        <v>215813.7</v>
      </c>
      <c r="E7" s="25">
        <v>0.9144</v>
      </c>
      <c r="F7" s="7">
        <v>146362</v>
      </c>
      <c r="G7" s="4">
        <v>168083.2</v>
      </c>
      <c r="H7" s="20">
        <v>163974.73</v>
      </c>
      <c r="I7" s="25">
        <v>0.9756</v>
      </c>
      <c r="J7" s="7">
        <v>126582</v>
      </c>
      <c r="K7" s="4">
        <v>154444.3</v>
      </c>
      <c r="L7" s="20">
        <v>151649.73</v>
      </c>
      <c r="M7" s="25">
        <v>0.9819</v>
      </c>
      <c r="N7" s="7">
        <v>127340</v>
      </c>
      <c r="O7" s="4">
        <v>162253.4</v>
      </c>
      <c r="P7" s="20">
        <v>159635.2</v>
      </c>
      <c r="Q7" s="43">
        <v>0.9839</v>
      </c>
    </row>
    <row r="8" spans="1:17" ht="18" customHeight="1">
      <c r="A8" s="42" t="s">
        <v>24</v>
      </c>
      <c r="B8" s="7">
        <v>41923</v>
      </c>
      <c r="C8" s="4">
        <v>221141.5</v>
      </c>
      <c r="D8" s="20">
        <v>213888.13</v>
      </c>
      <c r="E8" s="25">
        <v>0.9672</v>
      </c>
      <c r="F8" s="7">
        <v>39076</v>
      </c>
      <c r="G8" s="4">
        <v>197348.2</v>
      </c>
      <c r="H8" s="20">
        <v>195496.12</v>
      </c>
      <c r="I8" s="25">
        <v>0.9906</v>
      </c>
      <c r="J8" s="7">
        <v>41161</v>
      </c>
      <c r="K8" s="4">
        <v>40335</v>
      </c>
      <c r="L8" s="20">
        <v>37278.57</v>
      </c>
      <c r="M8" s="25">
        <v>0.9242</v>
      </c>
      <c r="N8" s="7">
        <v>38892</v>
      </c>
      <c r="O8" s="4">
        <v>43557.5</v>
      </c>
      <c r="P8" s="20">
        <v>40765.1</v>
      </c>
      <c r="Q8" s="43">
        <v>0.9359</v>
      </c>
    </row>
    <row r="9" spans="1:17" ht="18" customHeight="1">
      <c r="A9" s="69" t="s">
        <v>59</v>
      </c>
      <c r="B9" s="7">
        <v>46038</v>
      </c>
      <c r="C9" s="4">
        <v>42539.3</v>
      </c>
      <c r="D9" s="20">
        <v>38512.43</v>
      </c>
      <c r="E9" s="25">
        <v>0.9053</v>
      </c>
      <c r="F9" s="7">
        <v>23734</v>
      </c>
      <c r="G9" s="4">
        <v>22251.1</v>
      </c>
      <c r="H9" s="20">
        <v>21217.2</v>
      </c>
      <c r="I9" s="25">
        <v>0.9535</v>
      </c>
      <c r="J9" s="7">
        <v>21985</v>
      </c>
      <c r="K9" s="4">
        <v>32418.5</v>
      </c>
      <c r="L9" s="20">
        <v>29921.7</v>
      </c>
      <c r="M9" s="25">
        <v>0.923</v>
      </c>
      <c r="N9" s="7">
        <v>23825</v>
      </c>
      <c r="O9" s="4">
        <v>27561.7</v>
      </c>
      <c r="P9" s="20">
        <v>24400.6</v>
      </c>
      <c r="Q9" s="43">
        <v>0.8853</v>
      </c>
    </row>
    <row r="10" spans="1:17" ht="18" customHeight="1">
      <c r="A10" s="42" t="s">
        <v>12</v>
      </c>
      <c r="B10" s="7">
        <v>3323</v>
      </c>
      <c r="C10" s="4">
        <v>4015.6</v>
      </c>
      <c r="D10" s="20">
        <v>3605.73</v>
      </c>
      <c r="E10" s="25">
        <v>0.8979</v>
      </c>
      <c r="F10" s="7">
        <v>2333</v>
      </c>
      <c r="G10" s="4">
        <v>1913</v>
      </c>
      <c r="H10" s="20">
        <v>1892.47</v>
      </c>
      <c r="I10" s="25">
        <v>0.9893</v>
      </c>
      <c r="J10" s="7">
        <v>4155</v>
      </c>
      <c r="K10" s="4">
        <v>4007</v>
      </c>
      <c r="L10" s="20">
        <v>1894.83</v>
      </c>
      <c r="M10" s="25">
        <v>0.4729</v>
      </c>
      <c r="N10" s="7">
        <v>2180</v>
      </c>
      <c r="O10" s="4">
        <v>4150.4</v>
      </c>
      <c r="P10" s="20">
        <v>3311.61</v>
      </c>
      <c r="Q10" s="43">
        <v>0.7979</v>
      </c>
    </row>
    <row r="11" spans="1:17" ht="18" customHeight="1">
      <c r="A11" s="42" t="s">
        <v>13</v>
      </c>
      <c r="B11" s="7">
        <v>4590</v>
      </c>
      <c r="C11" s="4">
        <v>8317</v>
      </c>
      <c r="D11" s="20">
        <v>7606.71</v>
      </c>
      <c r="E11" s="25">
        <v>0.9146</v>
      </c>
      <c r="F11" s="7">
        <v>2016</v>
      </c>
      <c r="G11" s="4">
        <v>4538</v>
      </c>
      <c r="H11" s="20">
        <v>3968.48</v>
      </c>
      <c r="I11" s="25">
        <v>0.8745</v>
      </c>
      <c r="J11" s="7">
        <v>1536</v>
      </c>
      <c r="K11" s="4">
        <v>4558</v>
      </c>
      <c r="L11" s="20">
        <v>4208.94</v>
      </c>
      <c r="M11" s="25">
        <v>0.9234</v>
      </c>
      <c r="N11" s="7">
        <v>3786</v>
      </c>
      <c r="O11" s="4">
        <v>4425.7</v>
      </c>
      <c r="P11" s="20">
        <v>4217.71</v>
      </c>
      <c r="Q11" s="43">
        <v>0.953</v>
      </c>
    </row>
    <row r="12" spans="1:17" ht="18" customHeight="1">
      <c r="A12" s="42" t="s">
        <v>14</v>
      </c>
      <c r="B12" s="7">
        <v>286219</v>
      </c>
      <c r="C12" s="4">
        <v>301906</v>
      </c>
      <c r="D12" s="20">
        <v>257719.79</v>
      </c>
      <c r="E12" s="25">
        <v>0.8536</v>
      </c>
      <c r="F12" s="7">
        <v>228253</v>
      </c>
      <c r="G12" s="4">
        <v>238496.9</v>
      </c>
      <c r="H12" s="20">
        <v>214647.76</v>
      </c>
      <c r="I12" s="25">
        <v>0.9</v>
      </c>
      <c r="J12" s="7">
        <v>219831</v>
      </c>
      <c r="K12" s="4">
        <v>232132.4</v>
      </c>
      <c r="L12" s="20">
        <v>208158.37</v>
      </c>
      <c r="M12" s="25">
        <v>0.8967</v>
      </c>
      <c r="N12" s="7">
        <v>232427</v>
      </c>
      <c r="O12" s="4">
        <v>253751.2</v>
      </c>
      <c r="P12" s="20">
        <v>229293.42</v>
      </c>
      <c r="Q12" s="43">
        <v>0.9036</v>
      </c>
    </row>
    <row r="13" spans="1:17" ht="18" customHeight="1" thickBot="1">
      <c r="A13" s="46" t="s">
        <v>15</v>
      </c>
      <c r="B13" s="13">
        <v>23555</v>
      </c>
      <c r="C13" s="14">
        <v>35267.4</v>
      </c>
      <c r="D13" s="22">
        <v>7742.54</v>
      </c>
      <c r="E13" s="27">
        <v>0.2195</v>
      </c>
      <c r="F13" s="13">
        <v>16279</v>
      </c>
      <c r="G13" s="14">
        <v>32586.3</v>
      </c>
      <c r="H13" s="22">
        <v>6278.26</v>
      </c>
      <c r="I13" s="27">
        <v>0.1927</v>
      </c>
      <c r="J13" s="13">
        <v>32410</v>
      </c>
      <c r="K13" s="14">
        <v>28433.2</v>
      </c>
      <c r="L13" s="22">
        <v>4776.7</v>
      </c>
      <c r="M13" s="27">
        <v>0.168</v>
      </c>
      <c r="N13" s="13">
        <v>22337</v>
      </c>
      <c r="O13" s="14">
        <v>38473.5</v>
      </c>
      <c r="P13" s="22">
        <v>8236.98</v>
      </c>
      <c r="Q13" s="47">
        <v>0.2141</v>
      </c>
    </row>
    <row r="14" spans="1:17" ht="26.25" customHeight="1" thickBot="1">
      <c r="A14" s="15" t="s">
        <v>4</v>
      </c>
      <c r="B14" s="17">
        <f>SUM(B4:B13)</f>
        <v>897000</v>
      </c>
      <c r="C14" s="17">
        <f>SUM(C4:C13)</f>
        <v>1114620.6</v>
      </c>
      <c r="D14" s="17">
        <f>SUM(D4:D13)</f>
        <v>989040.31</v>
      </c>
      <c r="E14" s="28">
        <v>0.8873</v>
      </c>
      <c r="F14" s="17">
        <f>SUM(F4:F13)</f>
        <v>650580</v>
      </c>
      <c r="G14" s="17">
        <f>SUM(G4:G13)</f>
        <v>849557.2000000001</v>
      </c>
      <c r="H14" s="17">
        <f>SUM(H4:H13)</f>
        <v>787847.19</v>
      </c>
      <c r="I14" s="28">
        <v>0.9274</v>
      </c>
      <c r="J14" s="17">
        <f>SUM(J4:J13)</f>
        <v>636247</v>
      </c>
      <c r="K14" s="17">
        <f>SUM(K4:K13)</f>
        <v>682572.1</v>
      </c>
      <c r="L14" s="17">
        <f>SUM(L4:L13)</f>
        <v>616158.4299999999</v>
      </c>
      <c r="M14" s="29">
        <v>0.9027</v>
      </c>
      <c r="N14" s="17">
        <f>SUM(N4:N13)</f>
        <v>684483</v>
      </c>
      <c r="O14" s="17">
        <f>SUM(O4:O13)</f>
        <v>747951.9000000001</v>
      </c>
      <c r="P14" s="17">
        <f>SUM(P4:P13)</f>
        <v>666715.0299999999</v>
      </c>
      <c r="Q14" s="29">
        <v>0.8914</v>
      </c>
    </row>
    <row r="15" spans="1:17" ht="12.75">
      <c r="A15" s="23"/>
      <c r="B15" s="10"/>
      <c r="C15" s="10"/>
      <c r="D15" s="24"/>
      <c r="E15" s="10"/>
      <c r="F15" s="10"/>
      <c r="G15" s="24"/>
      <c r="H15" s="10"/>
      <c r="I15" s="10"/>
      <c r="J15" s="11"/>
      <c r="K15" s="10"/>
      <c r="L15" s="10"/>
      <c r="M15" s="11"/>
      <c r="P15" s="30"/>
      <c r="Q15" s="16"/>
    </row>
    <row r="16" spans="1:17" ht="12.75">
      <c r="A16" s="23"/>
      <c r="B16" s="10"/>
      <c r="C16" s="10"/>
      <c r="D16" s="24"/>
      <c r="E16" s="10"/>
      <c r="F16" s="10"/>
      <c r="G16" s="24"/>
      <c r="H16" s="10"/>
      <c r="I16" s="10"/>
      <c r="J16" s="11"/>
      <c r="K16" s="10"/>
      <c r="L16" s="10"/>
      <c r="M16" s="11"/>
      <c r="P16" s="16"/>
      <c r="Q16" s="16"/>
    </row>
    <row r="18" ht="13.5" thickBot="1"/>
    <row r="19" spans="1:17" ht="33" customHeight="1">
      <c r="A19" s="36" t="s">
        <v>0</v>
      </c>
      <c r="B19" s="37" t="s">
        <v>6</v>
      </c>
      <c r="C19" s="38" t="s">
        <v>33</v>
      </c>
      <c r="D19" s="39" t="s">
        <v>34</v>
      </c>
      <c r="E19" s="40" t="s">
        <v>41</v>
      </c>
      <c r="F19" s="37" t="s">
        <v>19</v>
      </c>
      <c r="G19" s="38" t="s">
        <v>35</v>
      </c>
      <c r="H19" s="39" t="s">
        <v>36</v>
      </c>
      <c r="I19" s="40" t="s">
        <v>41</v>
      </c>
      <c r="J19" s="37" t="s">
        <v>20</v>
      </c>
      <c r="K19" s="38" t="s">
        <v>37</v>
      </c>
      <c r="L19" s="39" t="s">
        <v>38</v>
      </c>
      <c r="M19" s="40" t="s">
        <v>41</v>
      </c>
      <c r="N19" s="37" t="s">
        <v>22</v>
      </c>
      <c r="O19" s="38" t="s">
        <v>39</v>
      </c>
      <c r="P19" s="39" t="s">
        <v>40</v>
      </c>
      <c r="Q19" s="41" t="s">
        <v>41</v>
      </c>
    </row>
    <row r="20" spans="1:17" ht="18" customHeight="1">
      <c r="A20" s="42" t="s">
        <v>7</v>
      </c>
      <c r="B20" s="7">
        <v>5410</v>
      </c>
      <c r="C20" s="4">
        <v>5412.8</v>
      </c>
      <c r="D20" s="20">
        <v>888.35</v>
      </c>
      <c r="E20" s="25">
        <v>0.1641</v>
      </c>
      <c r="F20" s="7">
        <v>2113</v>
      </c>
      <c r="G20" s="4">
        <v>2872</v>
      </c>
      <c r="H20" s="20">
        <v>1163.92</v>
      </c>
      <c r="I20" s="25">
        <v>0.4053</v>
      </c>
      <c r="J20" s="7">
        <v>2300</v>
      </c>
      <c r="K20" s="4">
        <v>4707</v>
      </c>
      <c r="L20" s="20">
        <v>2363.86</v>
      </c>
      <c r="M20" s="25">
        <v>0.5022</v>
      </c>
      <c r="N20" s="7">
        <v>3620</v>
      </c>
      <c r="O20" s="4">
        <v>6560.5</v>
      </c>
      <c r="P20" s="20">
        <v>3642.81</v>
      </c>
      <c r="Q20" s="43">
        <v>0.555</v>
      </c>
    </row>
    <row r="21" spans="1:17" ht="18" customHeight="1">
      <c r="A21" s="44" t="s">
        <v>8</v>
      </c>
      <c r="B21" s="8">
        <v>134958</v>
      </c>
      <c r="C21" s="9">
        <v>151311.6</v>
      </c>
      <c r="D21" s="21">
        <v>142662.9</v>
      </c>
      <c r="E21" s="26">
        <v>0.9428</v>
      </c>
      <c r="F21" s="8">
        <v>126976</v>
      </c>
      <c r="G21" s="9">
        <v>122135.3</v>
      </c>
      <c r="H21" s="21">
        <v>112535.73</v>
      </c>
      <c r="I21" s="26">
        <v>0.9214</v>
      </c>
      <c r="J21" s="8">
        <v>115346</v>
      </c>
      <c r="K21" s="9">
        <v>121501.2</v>
      </c>
      <c r="L21" s="21">
        <v>116815.46</v>
      </c>
      <c r="M21" s="26">
        <v>0.9614</v>
      </c>
      <c r="N21" s="8">
        <v>110680</v>
      </c>
      <c r="O21" s="9">
        <v>123108.2</v>
      </c>
      <c r="P21" s="21">
        <v>119742.65</v>
      </c>
      <c r="Q21" s="45">
        <v>0.9727</v>
      </c>
    </row>
    <row r="22" spans="1:17" ht="18" customHeight="1">
      <c r="A22" s="42" t="s">
        <v>9</v>
      </c>
      <c r="B22" s="7">
        <v>111442</v>
      </c>
      <c r="C22" s="4">
        <v>57756</v>
      </c>
      <c r="D22" s="20">
        <v>54871.99</v>
      </c>
      <c r="E22" s="25">
        <v>0.9501</v>
      </c>
      <c r="F22" s="7">
        <v>52792</v>
      </c>
      <c r="G22" s="4">
        <v>88980.3</v>
      </c>
      <c r="H22" s="20">
        <v>83425.23</v>
      </c>
      <c r="I22" s="25">
        <v>0.9376</v>
      </c>
      <c r="J22" s="7">
        <v>50039</v>
      </c>
      <c r="K22" s="4">
        <v>60528.8</v>
      </c>
      <c r="L22" s="20">
        <v>59323.57</v>
      </c>
      <c r="M22" s="25">
        <v>0.9801</v>
      </c>
      <c r="N22" s="7">
        <v>47387</v>
      </c>
      <c r="O22" s="4">
        <v>66083.3</v>
      </c>
      <c r="P22" s="20">
        <v>58544.64</v>
      </c>
      <c r="Q22" s="43">
        <v>0.8859</v>
      </c>
    </row>
    <row r="23" spans="1:17" ht="18" customHeight="1">
      <c r="A23" s="69" t="s">
        <v>61</v>
      </c>
      <c r="B23" s="7">
        <v>146104</v>
      </c>
      <c r="C23" s="4">
        <v>180911.3</v>
      </c>
      <c r="D23" s="20">
        <v>174229.12</v>
      </c>
      <c r="E23" s="25">
        <v>0.9631</v>
      </c>
      <c r="F23" s="7">
        <v>137525</v>
      </c>
      <c r="G23" s="4">
        <v>173828.1</v>
      </c>
      <c r="H23" s="20">
        <v>165831.15</v>
      </c>
      <c r="I23" s="25">
        <v>0.954</v>
      </c>
      <c r="J23" s="7">
        <v>135907</v>
      </c>
      <c r="K23" s="4">
        <v>181624.6</v>
      </c>
      <c r="L23" s="20">
        <v>166840.61</v>
      </c>
      <c r="M23" s="25">
        <v>0.9186</v>
      </c>
      <c r="N23" s="7">
        <v>133995</v>
      </c>
      <c r="O23" s="4">
        <v>208672.5</v>
      </c>
      <c r="P23" s="20">
        <v>196753.71</v>
      </c>
      <c r="Q23" s="43">
        <v>0.9433</v>
      </c>
    </row>
    <row r="24" spans="1:17" ht="18" customHeight="1">
      <c r="A24" s="42" t="s">
        <v>24</v>
      </c>
      <c r="B24" s="7">
        <v>46364</v>
      </c>
      <c r="C24" s="4">
        <v>55262.7</v>
      </c>
      <c r="D24" s="20">
        <v>42573.08</v>
      </c>
      <c r="E24" s="25">
        <v>0.7704</v>
      </c>
      <c r="F24" s="7">
        <v>37441</v>
      </c>
      <c r="G24" s="4">
        <v>47575.4</v>
      </c>
      <c r="H24" s="20">
        <v>42658.83</v>
      </c>
      <c r="I24" s="25">
        <v>0.8967</v>
      </c>
      <c r="J24" s="7">
        <v>37870</v>
      </c>
      <c r="K24" s="4">
        <v>53751.2</v>
      </c>
      <c r="L24" s="20">
        <v>44286.24</v>
      </c>
      <c r="M24" s="25">
        <v>0.8239</v>
      </c>
      <c r="N24" s="7">
        <v>36943</v>
      </c>
      <c r="O24" s="4">
        <v>56500</v>
      </c>
      <c r="P24" s="20">
        <v>49113.09</v>
      </c>
      <c r="Q24" s="43">
        <v>0.8693</v>
      </c>
    </row>
    <row r="25" spans="1:17" ht="18" customHeight="1">
      <c r="A25" s="69" t="s">
        <v>60</v>
      </c>
      <c r="B25" s="7">
        <v>27078</v>
      </c>
      <c r="C25" s="4">
        <v>32658.3</v>
      </c>
      <c r="D25" s="20">
        <v>24978.38</v>
      </c>
      <c r="E25" s="25">
        <v>0.7648</v>
      </c>
      <c r="F25" s="7">
        <v>21720</v>
      </c>
      <c r="G25" s="4">
        <v>26536.6</v>
      </c>
      <c r="H25" s="20">
        <v>23727.46</v>
      </c>
      <c r="I25" s="25">
        <v>0.8941</v>
      </c>
      <c r="J25" s="7">
        <v>23560</v>
      </c>
      <c r="K25" s="4">
        <v>29946.6</v>
      </c>
      <c r="L25" s="20">
        <v>25959.59</v>
      </c>
      <c r="M25" s="25">
        <v>0.8669</v>
      </c>
      <c r="N25" s="7">
        <v>18769</v>
      </c>
      <c r="O25" s="4">
        <v>30039.2</v>
      </c>
      <c r="P25" s="20">
        <v>24939.68</v>
      </c>
      <c r="Q25" s="43">
        <v>0.8302</v>
      </c>
    </row>
    <row r="26" spans="1:17" ht="18" customHeight="1">
      <c r="A26" s="42" t="s">
        <v>12</v>
      </c>
      <c r="B26" s="7">
        <v>2043</v>
      </c>
      <c r="C26" s="4">
        <v>2674</v>
      </c>
      <c r="D26" s="20">
        <v>2622.92</v>
      </c>
      <c r="E26" s="25">
        <v>0.9809</v>
      </c>
      <c r="F26" s="7">
        <v>2114</v>
      </c>
      <c r="G26" s="4">
        <v>2236</v>
      </c>
      <c r="H26" s="20">
        <v>1853.85</v>
      </c>
      <c r="I26" s="25">
        <v>0.8291</v>
      </c>
      <c r="J26" s="7">
        <v>2105</v>
      </c>
      <c r="K26" s="4">
        <v>2175</v>
      </c>
      <c r="L26" s="20">
        <v>1789.01</v>
      </c>
      <c r="M26" s="25">
        <v>0.8225</v>
      </c>
      <c r="N26" s="7">
        <v>1895</v>
      </c>
      <c r="O26" s="4">
        <v>2000</v>
      </c>
      <c r="P26" s="20">
        <v>1915.76</v>
      </c>
      <c r="Q26" s="43">
        <v>0.9579</v>
      </c>
    </row>
    <row r="27" spans="1:17" ht="18" customHeight="1">
      <c r="A27" s="42" t="s">
        <v>13</v>
      </c>
      <c r="B27" s="7">
        <v>4212</v>
      </c>
      <c r="C27" s="4">
        <v>8987</v>
      </c>
      <c r="D27" s="20">
        <v>8672.25</v>
      </c>
      <c r="E27" s="25">
        <v>0.965</v>
      </c>
      <c r="F27" s="7">
        <v>23697</v>
      </c>
      <c r="G27" s="4">
        <v>24067.9</v>
      </c>
      <c r="H27" s="20">
        <v>23918.5</v>
      </c>
      <c r="I27" s="25">
        <v>0.9938</v>
      </c>
      <c r="J27" s="7">
        <v>10867</v>
      </c>
      <c r="K27" s="4">
        <v>7348.1</v>
      </c>
      <c r="L27" s="20">
        <v>7096.3</v>
      </c>
      <c r="M27" s="25">
        <v>0.9657</v>
      </c>
      <c r="N27" s="7">
        <v>9167</v>
      </c>
      <c r="O27" s="4">
        <v>17305.9</v>
      </c>
      <c r="P27" s="20">
        <v>16723.56</v>
      </c>
      <c r="Q27" s="43">
        <v>0.9664</v>
      </c>
    </row>
    <row r="28" spans="1:17" ht="18" customHeight="1">
      <c r="A28" s="42" t="s">
        <v>14</v>
      </c>
      <c r="B28" s="7">
        <v>234850</v>
      </c>
      <c r="C28" s="4">
        <v>255457.7</v>
      </c>
      <c r="D28" s="20">
        <v>228455.52</v>
      </c>
      <c r="E28" s="25">
        <v>0.8943</v>
      </c>
      <c r="F28" s="7">
        <v>244596</v>
      </c>
      <c r="G28" s="4">
        <v>257449</v>
      </c>
      <c r="H28" s="20">
        <v>229226.52</v>
      </c>
      <c r="I28" s="25">
        <v>0.8904</v>
      </c>
      <c r="J28" s="7">
        <v>232993</v>
      </c>
      <c r="K28" s="4">
        <v>268558</v>
      </c>
      <c r="L28" s="20">
        <v>248784.87</v>
      </c>
      <c r="M28" s="25">
        <v>0.9264</v>
      </c>
      <c r="N28" s="7">
        <v>258012</v>
      </c>
      <c r="O28" s="4">
        <v>284389.1</v>
      </c>
      <c r="P28" s="20">
        <v>263175.67</v>
      </c>
      <c r="Q28" s="43">
        <v>0.9254</v>
      </c>
    </row>
    <row r="29" spans="1:17" ht="18" customHeight="1" thickBot="1">
      <c r="A29" s="46" t="s">
        <v>15</v>
      </c>
      <c r="B29" s="13">
        <v>23099</v>
      </c>
      <c r="C29" s="14">
        <v>57044.4</v>
      </c>
      <c r="D29" s="22">
        <v>4327.69</v>
      </c>
      <c r="E29" s="27">
        <v>0.0759</v>
      </c>
      <c r="F29" s="13">
        <v>29681</v>
      </c>
      <c r="G29" s="14">
        <v>94899.6</v>
      </c>
      <c r="H29" s="22">
        <v>8508.06</v>
      </c>
      <c r="I29" s="27">
        <v>0.0897</v>
      </c>
      <c r="J29" s="13">
        <v>19146</v>
      </c>
      <c r="K29" s="14">
        <v>35643.7</v>
      </c>
      <c r="L29" s="22">
        <v>138596.8</v>
      </c>
      <c r="M29" s="27">
        <v>3.8884</v>
      </c>
      <c r="N29" s="13">
        <v>20276</v>
      </c>
      <c r="O29" s="14">
        <v>56653.7</v>
      </c>
      <c r="P29" s="22">
        <v>121667</v>
      </c>
      <c r="Q29" s="47">
        <v>2.1476</v>
      </c>
    </row>
    <row r="30" spans="1:17" ht="26.25" customHeight="1" thickBot="1">
      <c r="A30" s="15" t="s">
        <v>4</v>
      </c>
      <c r="B30" s="17">
        <f>SUM(B20:B29)</f>
        <v>735560</v>
      </c>
      <c r="C30" s="17">
        <f>SUM(C20:C29)</f>
        <v>807475.7999999999</v>
      </c>
      <c r="D30" s="17">
        <f>SUM(D20:D29)</f>
        <v>684282.2</v>
      </c>
      <c r="E30" s="28">
        <v>0.8474</v>
      </c>
      <c r="F30" s="17">
        <f>SUM(F20:F29)</f>
        <v>678655</v>
      </c>
      <c r="G30" s="17">
        <f>SUM(G20:G29)</f>
        <v>840580.2000000001</v>
      </c>
      <c r="H30" s="17">
        <f>SUM(H20:H29)</f>
        <v>692849.2500000001</v>
      </c>
      <c r="I30" s="28">
        <v>0.8243</v>
      </c>
      <c r="J30" s="17">
        <f>SUM(J20:J29)</f>
        <v>630133</v>
      </c>
      <c r="K30" s="17">
        <f>SUM(K20:K29)</f>
        <v>765784.2</v>
      </c>
      <c r="L30" s="17">
        <f>SUM(L20:L29)</f>
        <v>811856.31</v>
      </c>
      <c r="M30" s="28">
        <v>1.0602</v>
      </c>
      <c r="N30" s="17">
        <f>SUM(N20:N29)</f>
        <v>640744</v>
      </c>
      <c r="O30" s="17">
        <f>SUM(O20:O29)</f>
        <v>851312.3999999999</v>
      </c>
      <c r="P30" s="17">
        <f>SUM(P20:P29)</f>
        <v>856218.5699999998</v>
      </c>
      <c r="Q30" s="29">
        <v>1.0058</v>
      </c>
    </row>
    <row r="31" spans="1:17" ht="12.75">
      <c r="A31" s="23"/>
      <c r="B31" s="10"/>
      <c r="C31" s="10"/>
      <c r="D31" s="24"/>
      <c r="E31" s="10"/>
      <c r="F31" s="10"/>
      <c r="G31" s="24"/>
      <c r="H31" s="10"/>
      <c r="I31" s="10"/>
      <c r="J31" s="11"/>
      <c r="K31" s="10"/>
      <c r="L31" s="10"/>
      <c r="M31" s="11"/>
      <c r="N31" s="10"/>
      <c r="O31" s="10"/>
      <c r="P31" s="10"/>
      <c r="Q31" s="10"/>
    </row>
    <row r="32" spans="1:7" ht="12.75">
      <c r="A32" s="10"/>
      <c r="B32" s="10"/>
      <c r="C32" s="10"/>
      <c r="D32" s="10"/>
      <c r="E32" s="10"/>
      <c r="F32" s="10"/>
      <c r="G32" s="10"/>
    </row>
    <row r="34" ht="13.5" thickBot="1"/>
    <row r="35" spans="1:17" ht="33.75" customHeight="1">
      <c r="A35" s="36" t="s">
        <v>0</v>
      </c>
      <c r="B35" s="37" t="s">
        <v>46</v>
      </c>
      <c r="C35" s="38" t="s">
        <v>47</v>
      </c>
      <c r="D35" s="39" t="s">
        <v>48</v>
      </c>
      <c r="E35" s="40" t="s">
        <v>41</v>
      </c>
      <c r="F35" s="37" t="s">
        <v>49</v>
      </c>
      <c r="G35" s="38" t="s">
        <v>50</v>
      </c>
      <c r="H35" s="39" t="s">
        <v>51</v>
      </c>
      <c r="I35" s="40" t="s">
        <v>41</v>
      </c>
      <c r="J35" s="37" t="s">
        <v>52</v>
      </c>
      <c r="K35" s="38" t="s">
        <v>53</v>
      </c>
      <c r="L35" s="39" t="s">
        <v>54</v>
      </c>
      <c r="M35" s="40" t="s">
        <v>41</v>
      </c>
      <c r="N35" s="37" t="s">
        <v>55</v>
      </c>
      <c r="O35" s="38" t="s">
        <v>56</v>
      </c>
      <c r="P35" s="39" t="s">
        <v>57</v>
      </c>
      <c r="Q35" s="40" t="s">
        <v>41</v>
      </c>
    </row>
    <row r="36" spans="1:17" ht="18" customHeight="1">
      <c r="A36" s="42" t="s">
        <v>7</v>
      </c>
      <c r="B36" s="7">
        <v>3110</v>
      </c>
      <c r="C36" s="4">
        <v>4415</v>
      </c>
      <c r="D36" s="20">
        <v>2486</v>
      </c>
      <c r="E36" s="25">
        <v>0.563</v>
      </c>
      <c r="F36" s="7">
        <v>3110</v>
      </c>
      <c r="G36" s="4">
        <v>2716</v>
      </c>
      <c r="H36" s="20">
        <v>1482.73</v>
      </c>
      <c r="I36" s="25">
        <v>0.5459</v>
      </c>
      <c r="J36" s="7">
        <v>3110</v>
      </c>
      <c r="K36" s="4">
        <v>2510</v>
      </c>
      <c r="L36" s="20">
        <v>1552.63</v>
      </c>
      <c r="M36" s="25">
        <f>L36/K36</f>
        <v>0.6185776892430279</v>
      </c>
      <c r="N36" s="7">
        <v>2625</v>
      </c>
      <c r="O36" s="4"/>
      <c r="P36" s="20"/>
      <c r="Q36" s="25" t="e">
        <f>P36/O36</f>
        <v>#DIV/0!</v>
      </c>
    </row>
    <row r="37" spans="1:17" ht="18" customHeight="1">
      <c r="A37" s="44" t="s">
        <v>8</v>
      </c>
      <c r="B37" s="8">
        <v>114533</v>
      </c>
      <c r="C37" s="9">
        <v>122015</v>
      </c>
      <c r="D37" s="21">
        <v>116541</v>
      </c>
      <c r="E37" s="26">
        <v>0.955</v>
      </c>
      <c r="F37" s="8">
        <v>113616</v>
      </c>
      <c r="G37" s="9">
        <v>129917.7</v>
      </c>
      <c r="H37" s="21">
        <v>119331.52</v>
      </c>
      <c r="I37" s="26">
        <v>0.9185</v>
      </c>
      <c r="J37" s="8">
        <v>113616</v>
      </c>
      <c r="K37" s="9">
        <v>131022.1</v>
      </c>
      <c r="L37" s="21">
        <v>118180.54</v>
      </c>
      <c r="M37" s="25">
        <f aca="true" t="shared" si="0" ref="M37:M45">L37/K37</f>
        <v>0.9019893590470615</v>
      </c>
      <c r="N37" s="8">
        <v>104970</v>
      </c>
      <c r="O37" s="9"/>
      <c r="P37" s="21"/>
      <c r="Q37" s="25" t="e">
        <f aca="true" t="shared" si="1" ref="Q37:Q45">P37/O37</f>
        <v>#DIV/0!</v>
      </c>
    </row>
    <row r="38" spans="1:17" ht="18" customHeight="1">
      <c r="A38" s="42" t="s">
        <v>9</v>
      </c>
      <c r="B38" s="7">
        <v>47387</v>
      </c>
      <c r="C38" s="4">
        <v>77265.4</v>
      </c>
      <c r="D38" s="20">
        <v>76093</v>
      </c>
      <c r="E38" s="25">
        <v>0.985</v>
      </c>
      <c r="F38" s="7">
        <v>47544</v>
      </c>
      <c r="G38" s="4">
        <v>45936.4</v>
      </c>
      <c r="H38" s="20">
        <v>44962.06</v>
      </c>
      <c r="I38" s="25">
        <v>0.9788</v>
      </c>
      <c r="J38" s="7">
        <v>49983</v>
      </c>
      <c r="K38" s="4">
        <v>48029.5</v>
      </c>
      <c r="L38" s="20">
        <v>46752.82</v>
      </c>
      <c r="M38" s="25">
        <f t="shared" si="0"/>
        <v>0.9734188363401659</v>
      </c>
      <c r="N38" s="7">
        <v>42782</v>
      </c>
      <c r="O38" s="4"/>
      <c r="P38" s="20"/>
      <c r="Q38" s="25" t="e">
        <f t="shared" si="1"/>
        <v>#DIV/0!</v>
      </c>
    </row>
    <row r="39" spans="1:17" ht="18" customHeight="1">
      <c r="A39" s="69" t="s">
        <v>61</v>
      </c>
      <c r="B39" s="7">
        <v>137195</v>
      </c>
      <c r="C39" s="4">
        <v>217727</v>
      </c>
      <c r="D39" s="20">
        <v>209194</v>
      </c>
      <c r="E39" s="25">
        <v>0.9608</v>
      </c>
      <c r="F39" s="7">
        <v>142429</v>
      </c>
      <c r="G39" s="4">
        <v>278588.2</v>
      </c>
      <c r="H39" s="20">
        <v>263890.24</v>
      </c>
      <c r="I39" s="25">
        <v>0.9472</v>
      </c>
      <c r="J39" s="7">
        <v>144787</v>
      </c>
      <c r="K39" s="4">
        <v>225771.7</v>
      </c>
      <c r="L39" s="20">
        <v>202041.48</v>
      </c>
      <c r="M39" s="25">
        <f t="shared" si="0"/>
        <v>0.8948928497238582</v>
      </c>
      <c r="N39" s="7">
        <v>141345</v>
      </c>
      <c r="O39" s="4"/>
      <c r="P39" s="20"/>
      <c r="Q39" s="25" t="e">
        <f t="shared" si="1"/>
        <v>#DIV/0!</v>
      </c>
    </row>
    <row r="40" spans="1:17" ht="18" customHeight="1">
      <c r="A40" s="42" t="s">
        <v>24</v>
      </c>
      <c r="B40" s="7">
        <v>42085</v>
      </c>
      <c r="C40" s="4">
        <v>66199.4</v>
      </c>
      <c r="D40" s="20">
        <v>59428</v>
      </c>
      <c r="E40" s="25">
        <v>0.898</v>
      </c>
      <c r="F40" s="7">
        <v>42803</v>
      </c>
      <c r="G40" s="4">
        <v>65966</v>
      </c>
      <c r="H40" s="20">
        <v>61371.55</v>
      </c>
      <c r="I40" s="25">
        <v>0.9304</v>
      </c>
      <c r="J40" s="7">
        <v>47393</v>
      </c>
      <c r="K40" s="4">
        <v>81544.7</v>
      </c>
      <c r="L40" s="20">
        <v>72876.09</v>
      </c>
      <c r="M40" s="25">
        <f t="shared" si="0"/>
        <v>0.8936949918265688</v>
      </c>
      <c r="N40" s="7">
        <v>48065</v>
      </c>
      <c r="O40" s="4"/>
      <c r="P40" s="20"/>
      <c r="Q40" s="25" t="e">
        <f t="shared" si="1"/>
        <v>#DIV/0!</v>
      </c>
    </row>
    <row r="41" spans="1:17" ht="18" customHeight="1">
      <c r="A41" s="42" t="s">
        <v>11</v>
      </c>
      <c r="B41" s="7">
        <v>20205</v>
      </c>
      <c r="C41" s="4">
        <v>33071.4</v>
      </c>
      <c r="D41" s="20">
        <v>30007</v>
      </c>
      <c r="E41" s="25">
        <v>0.907</v>
      </c>
      <c r="F41" s="7">
        <v>22132</v>
      </c>
      <c r="G41" s="4">
        <v>31607</v>
      </c>
      <c r="H41" s="20">
        <v>26973.08</v>
      </c>
      <c r="I41" s="25">
        <v>0.8534</v>
      </c>
      <c r="J41" s="7">
        <v>24788</v>
      </c>
      <c r="K41" s="4">
        <v>28671.3</v>
      </c>
      <c r="L41" s="20">
        <v>20000.07</v>
      </c>
      <c r="M41" s="25">
        <f t="shared" si="0"/>
        <v>0.6975641146372854</v>
      </c>
      <c r="N41" s="7">
        <v>23378</v>
      </c>
      <c r="O41" s="4"/>
      <c r="P41" s="20"/>
      <c r="Q41" s="25" t="e">
        <f t="shared" si="1"/>
        <v>#DIV/0!</v>
      </c>
    </row>
    <row r="42" spans="1:17" ht="18" customHeight="1">
      <c r="A42" s="42" t="s">
        <v>12</v>
      </c>
      <c r="B42" s="7">
        <v>1910</v>
      </c>
      <c r="C42" s="4">
        <v>2010</v>
      </c>
      <c r="D42" s="20">
        <v>1925</v>
      </c>
      <c r="E42" s="25">
        <v>0.958</v>
      </c>
      <c r="F42" s="7">
        <v>2160</v>
      </c>
      <c r="G42" s="4">
        <v>3008.2</v>
      </c>
      <c r="H42" s="20">
        <v>2537.77</v>
      </c>
      <c r="I42" s="25">
        <v>0.8436</v>
      </c>
      <c r="J42" s="7">
        <v>3319</v>
      </c>
      <c r="K42" s="4">
        <v>23146.7</v>
      </c>
      <c r="L42" s="20">
        <v>17949.55</v>
      </c>
      <c r="M42" s="25">
        <f t="shared" si="0"/>
        <v>0.7754690733452284</v>
      </c>
      <c r="N42" s="7">
        <v>22622</v>
      </c>
      <c r="O42" s="4"/>
      <c r="P42" s="20"/>
      <c r="Q42" s="25" t="e">
        <f t="shared" si="1"/>
        <v>#DIV/0!</v>
      </c>
    </row>
    <row r="43" spans="1:17" ht="18" customHeight="1">
      <c r="A43" s="42" t="s">
        <v>13</v>
      </c>
      <c r="B43" s="7">
        <v>9300</v>
      </c>
      <c r="C43" s="4">
        <v>9923.3</v>
      </c>
      <c r="D43" s="20">
        <v>8381</v>
      </c>
      <c r="E43" s="25">
        <v>0.845</v>
      </c>
      <c r="F43" s="7">
        <v>8107</v>
      </c>
      <c r="G43" s="4">
        <v>7406.5</v>
      </c>
      <c r="H43" s="20">
        <v>7124.4</v>
      </c>
      <c r="I43" s="25">
        <v>0.9615</v>
      </c>
      <c r="J43" s="7">
        <v>8481</v>
      </c>
      <c r="K43" s="4">
        <v>8741</v>
      </c>
      <c r="L43" s="20">
        <v>8615.42</v>
      </c>
      <c r="M43" s="25">
        <f t="shared" si="0"/>
        <v>0.9856332227433933</v>
      </c>
      <c r="N43" s="7">
        <v>11406</v>
      </c>
      <c r="O43" s="4"/>
      <c r="P43" s="20"/>
      <c r="Q43" s="25" t="e">
        <f t="shared" si="1"/>
        <v>#DIV/0!</v>
      </c>
    </row>
    <row r="44" spans="1:17" ht="18" customHeight="1">
      <c r="A44" s="42" t="s">
        <v>14</v>
      </c>
      <c r="B44" s="7">
        <v>288437</v>
      </c>
      <c r="C44" s="4">
        <v>334161</v>
      </c>
      <c r="D44" s="20">
        <v>310639</v>
      </c>
      <c r="E44" s="25">
        <v>0.929</v>
      </c>
      <c r="F44" s="7">
        <v>326191</v>
      </c>
      <c r="G44" s="4">
        <v>370683.2</v>
      </c>
      <c r="H44" s="20">
        <v>335632.87</v>
      </c>
      <c r="I44" s="25">
        <v>0.9054</v>
      </c>
      <c r="J44" s="7">
        <v>366188</v>
      </c>
      <c r="K44" s="4">
        <v>395558.4</v>
      </c>
      <c r="L44" s="20">
        <v>350863.93</v>
      </c>
      <c r="M44" s="25">
        <f t="shared" si="0"/>
        <v>0.8870091748778435</v>
      </c>
      <c r="N44" s="7">
        <v>353541</v>
      </c>
      <c r="O44" s="4"/>
      <c r="P44" s="20"/>
      <c r="Q44" s="25" t="e">
        <f t="shared" si="1"/>
        <v>#DIV/0!</v>
      </c>
    </row>
    <row r="45" spans="1:17" ht="18" customHeight="1" thickBot="1">
      <c r="A45" s="46" t="s">
        <v>15</v>
      </c>
      <c r="B45" s="13">
        <v>45600</v>
      </c>
      <c r="C45" s="14">
        <v>59777</v>
      </c>
      <c r="D45" s="22">
        <v>25446</v>
      </c>
      <c r="E45" s="27">
        <v>0.426</v>
      </c>
      <c r="F45" s="13">
        <v>22925</v>
      </c>
      <c r="G45" s="14">
        <v>64060.5</v>
      </c>
      <c r="H45" s="22">
        <v>10479.01</v>
      </c>
      <c r="I45" s="27">
        <v>0.1636</v>
      </c>
      <c r="J45" s="13">
        <v>19229</v>
      </c>
      <c r="K45" s="14">
        <v>54645.7</v>
      </c>
      <c r="L45" s="22">
        <v>31045.53</v>
      </c>
      <c r="M45" s="25">
        <f t="shared" si="0"/>
        <v>0.5681239328986545</v>
      </c>
      <c r="N45" s="13">
        <v>17350</v>
      </c>
      <c r="O45" s="14"/>
      <c r="P45" s="22"/>
      <c r="Q45" s="25" t="e">
        <f t="shared" si="1"/>
        <v>#DIV/0!</v>
      </c>
    </row>
    <row r="46" spans="1:17" ht="27" customHeight="1" thickBot="1">
      <c r="A46" s="15" t="s">
        <v>4</v>
      </c>
      <c r="B46" s="17">
        <f>SUM(B36:B45)</f>
        <v>709762</v>
      </c>
      <c r="C46" s="17">
        <f>SUM(C36:C45)</f>
        <v>926564.5000000001</v>
      </c>
      <c r="D46" s="17">
        <f>SUM(D36:D45)</f>
        <v>840140</v>
      </c>
      <c r="E46" s="28">
        <v>0.907</v>
      </c>
      <c r="F46" s="17">
        <f>SUM(F36:F45)</f>
        <v>731017</v>
      </c>
      <c r="G46" s="17">
        <f>SUM(G36:G45)</f>
        <v>999889.7</v>
      </c>
      <c r="H46" s="17">
        <f>SUM(H36:H45)</f>
        <v>873785.23</v>
      </c>
      <c r="I46" s="28">
        <f>H46/G46</f>
        <v>0.8738816191425914</v>
      </c>
      <c r="J46" s="17">
        <f>SUM(J36:J45)</f>
        <v>780894</v>
      </c>
      <c r="K46" s="17">
        <f>SUM(K36:K45)</f>
        <v>999641.1</v>
      </c>
      <c r="L46" s="17">
        <f>SUM(L36:L45)</f>
        <v>869878.0599999999</v>
      </c>
      <c r="M46" s="28">
        <f>L46/K46</f>
        <v>0.8701903713242682</v>
      </c>
      <c r="N46" s="17">
        <f>SUM(N36:N45)</f>
        <v>768084</v>
      </c>
      <c r="O46" s="17">
        <f>SUM(O36:O45)</f>
        <v>0</v>
      </c>
      <c r="P46" s="17">
        <f>SUM(P36:P45)</f>
        <v>0</v>
      </c>
      <c r="Q46" s="28" t="e">
        <f>P46/O46</f>
        <v>#DIV/0!</v>
      </c>
    </row>
    <row r="49" ht="12.75">
      <c r="A49" s="35" t="s">
        <v>42</v>
      </c>
    </row>
    <row r="51" ht="12.75">
      <c r="A51" t="s">
        <v>64</v>
      </c>
    </row>
  </sheetData>
  <sheetProtection/>
  <mergeCells count="1">
    <mergeCell ref="A1:Q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49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17.28125" style="0" customWidth="1"/>
    <col min="2" max="16" width="9.28125" style="0" customWidth="1"/>
    <col min="17" max="17" width="9.7109375" style="0" customWidth="1"/>
  </cols>
  <sheetData>
    <row r="1" spans="1:17" ht="25.5" customHeight="1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3" spans="1:17" ht="29.25" customHeight="1">
      <c r="A3" s="2" t="s">
        <v>0</v>
      </c>
      <c r="B3" s="6" t="s">
        <v>1</v>
      </c>
      <c r="C3" s="2" t="s">
        <v>25</v>
      </c>
      <c r="D3" s="19" t="s">
        <v>26</v>
      </c>
      <c r="E3" s="18" t="s">
        <v>41</v>
      </c>
      <c r="F3" s="6" t="s">
        <v>2</v>
      </c>
      <c r="G3" s="2" t="s">
        <v>27</v>
      </c>
      <c r="H3" s="19" t="s">
        <v>28</v>
      </c>
      <c r="I3" s="18" t="s">
        <v>41</v>
      </c>
      <c r="J3" s="6" t="s">
        <v>3</v>
      </c>
      <c r="K3" s="2" t="s">
        <v>29</v>
      </c>
      <c r="L3" s="19" t="s">
        <v>30</v>
      </c>
      <c r="M3" s="18" t="s">
        <v>41</v>
      </c>
      <c r="N3" s="6" t="s">
        <v>5</v>
      </c>
      <c r="O3" s="2" t="s">
        <v>31</v>
      </c>
      <c r="P3" s="19" t="s">
        <v>32</v>
      </c>
      <c r="Q3" s="18" t="s">
        <v>41</v>
      </c>
    </row>
    <row r="4" spans="1:17" ht="18" customHeight="1">
      <c r="A4" s="3" t="s">
        <v>7</v>
      </c>
      <c r="B4">
        <v>0</v>
      </c>
      <c r="C4" s="4">
        <v>0</v>
      </c>
      <c r="D4" s="20">
        <v>0</v>
      </c>
      <c r="E4" s="25">
        <v>0</v>
      </c>
      <c r="F4" s="7">
        <v>0</v>
      </c>
      <c r="G4" s="4">
        <v>50.2</v>
      </c>
      <c r="H4" s="20">
        <v>50.2</v>
      </c>
      <c r="I4" s="25">
        <v>1</v>
      </c>
      <c r="J4" s="7">
        <v>0</v>
      </c>
      <c r="K4" s="4">
        <v>2000</v>
      </c>
      <c r="L4" s="20">
        <v>2000</v>
      </c>
      <c r="M4" s="25">
        <v>1</v>
      </c>
      <c r="N4" s="7">
        <v>0</v>
      </c>
      <c r="O4" s="4">
        <v>4840</v>
      </c>
      <c r="P4" s="20">
        <v>1320.23</v>
      </c>
      <c r="Q4" s="25">
        <v>0.2728</v>
      </c>
    </row>
    <row r="5" spans="1:17" ht="18" customHeight="1">
      <c r="A5" s="5" t="s">
        <v>8</v>
      </c>
      <c r="B5" s="7">
        <v>68335</v>
      </c>
      <c r="C5" s="9">
        <v>66042.7</v>
      </c>
      <c r="D5" s="21">
        <v>52076.33</v>
      </c>
      <c r="E5" s="26">
        <v>0.7885</v>
      </c>
      <c r="F5" s="8">
        <v>8400</v>
      </c>
      <c r="G5" s="9">
        <v>6669</v>
      </c>
      <c r="H5" s="21">
        <v>6577.37</v>
      </c>
      <c r="I5" s="26">
        <v>0.9863</v>
      </c>
      <c r="J5" s="8">
        <v>6000</v>
      </c>
      <c r="K5" s="9">
        <v>5097</v>
      </c>
      <c r="L5" s="21">
        <v>4723.59</v>
      </c>
      <c r="M5" s="26">
        <v>0.9267</v>
      </c>
      <c r="N5" s="8">
        <v>17250</v>
      </c>
      <c r="O5" s="9">
        <v>12756</v>
      </c>
      <c r="P5" s="21">
        <v>9976.39</v>
      </c>
      <c r="Q5" s="26">
        <v>0.7821</v>
      </c>
    </row>
    <row r="6" spans="1:17" ht="18" customHeight="1">
      <c r="A6" s="3" t="s">
        <v>9</v>
      </c>
      <c r="B6" s="8">
        <v>21500</v>
      </c>
      <c r="C6" s="4">
        <v>5507.2</v>
      </c>
      <c r="D6" s="20">
        <v>3473.04</v>
      </c>
      <c r="E6" s="25">
        <v>0.6306</v>
      </c>
      <c r="F6" s="7">
        <v>0</v>
      </c>
      <c r="G6" s="4">
        <v>96</v>
      </c>
      <c r="H6" s="20">
        <v>96</v>
      </c>
      <c r="I6" s="25">
        <v>1</v>
      </c>
      <c r="J6" s="7">
        <v>0</v>
      </c>
      <c r="K6" s="4">
        <v>410</v>
      </c>
      <c r="L6" s="20">
        <v>400.91</v>
      </c>
      <c r="M6" s="25">
        <v>0.978</v>
      </c>
      <c r="N6" s="7">
        <v>200</v>
      </c>
      <c r="O6" s="4">
        <v>320</v>
      </c>
      <c r="P6" s="20">
        <v>307.1</v>
      </c>
      <c r="Q6" s="25">
        <v>0.9597</v>
      </c>
    </row>
    <row r="7" spans="1:17" ht="18" customHeight="1">
      <c r="A7" s="3" t="s">
        <v>10</v>
      </c>
      <c r="B7" s="7">
        <v>160038</v>
      </c>
      <c r="C7" s="4">
        <v>151541.7</v>
      </c>
      <c r="D7" s="20">
        <v>128032.26</v>
      </c>
      <c r="E7" s="25">
        <v>0.8449</v>
      </c>
      <c r="F7" s="7">
        <v>51000</v>
      </c>
      <c r="G7" s="4">
        <v>60339</v>
      </c>
      <c r="H7" s="20">
        <v>59819</v>
      </c>
      <c r="I7" s="25">
        <v>0.9914</v>
      </c>
      <c r="J7" s="7">
        <v>34460</v>
      </c>
      <c r="K7" s="4">
        <v>33377</v>
      </c>
      <c r="L7" s="20">
        <v>27753.02</v>
      </c>
      <c r="M7" s="25">
        <v>0.83</v>
      </c>
      <c r="N7" s="7">
        <v>59663</v>
      </c>
      <c r="O7" s="4">
        <v>63659.5</v>
      </c>
      <c r="P7" s="20">
        <v>59310.72</v>
      </c>
      <c r="Q7" s="25">
        <v>0.9317</v>
      </c>
    </row>
    <row r="8" spans="1:17" ht="18" customHeight="1">
      <c r="A8" s="3" t="s">
        <v>24</v>
      </c>
      <c r="B8" s="7">
        <v>20993</v>
      </c>
      <c r="C8" s="4">
        <v>76619.3</v>
      </c>
      <c r="D8" s="20">
        <v>75503.1</v>
      </c>
      <c r="E8" s="25">
        <v>0.9854</v>
      </c>
      <c r="F8" s="7">
        <v>3000</v>
      </c>
      <c r="G8" s="4">
        <v>5226.9</v>
      </c>
      <c r="H8" s="20">
        <v>4814.57</v>
      </c>
      <c r="I8" s="25">
        <v>0.9211</v>
      </c>
      <c r="J8" s="7">
        <v>30500</v>
      </c>
      <c r="K8" s="4">
        <v>1453.2</v>
      </c>
      <c r="L8" s="20">
        <v>1298.87</v>
      </c>
      <c r="M8" s="25">
        <v>0.894</v>
      </c>
      <c r="N8" s="7">
        <v>36490</v>
      </c>
      <c r="O8" s="4">
        <v>26531</v>
      </c>
      <c r="P8" s="20">
        <v>16477.23</v>
      </c>
      <c r="Q8" s="25">
        <v>0.6211</v>
      </c>
    </row>
    <row r="9" spans="1:17" ht="18" customHeight="1">
      <c r="A9" s="3" t="s">
        <v>11</v>
      </c>
      <c r="B9" s="7">
        <v>150</v>
      </c>
      <c r="C9" s="4">
        <v>4279.3</v>
      </c>
      <c r="D9" s="20">
        <v>4273.53</v>
      </c>
      <c r="E9" s="25">
        <v>0.9987</v>
      </c>
      <c r="F9" s="7">
        <v>2500</v>
      </c>
      <c r="G9" s="4">
        <v>1477</v>
      </c>
      <c r="H9" s="20">
        <v>1477</v>
      </c>
      <c r="I9" s="25">
        <v>1</v>
      </c>
      <c r="J9" s="7">
        <v>1310</v>
      </c>
      <c r="K9" s="4">
        <v>1238.6</v>
      </c>
      <c r="L9" s="20">
        <v>1214.85</v>
      </c>
      <c r="M9" s="25">
        <v>0.98</v>
      </c>
      <c r="N9" s="7">
        <v>760</v>
      </c>
      <c r="O9" s="4">
        <v>1220</v>
      </c>
      <c r="P9" s="20">
        <v>1159.69</v>
      </c>
      <c r="Q9" s="25">
        <v>0.9506</v>
      </c>
    </row>
    <row r="10" spans="1:17" ht="18" customHeight="1">
      <c r="A10" s="3" t="s">
        <v>12</v>
      </c>
      <c r="B10" s="31">
        <v>0</v>
      </c>
      <c r="C10" s="4">
        <v>0</v>
      </c>
      <c r="D10" s="20">
        <v>0</v>
      </c>
      <c r="E10" s="25">
        <v>0</v>
      </c>
      <c r="F10" s="7">
        <v>0</v>
      </c>
      <c r="G10" s="33">
        <v>0</v>
      </c>
      <c r="H10" s="20">
        <v>0</v>
      </c>
      <c r="I10" s="25">
        <v>0</v>
      </c>
      <c r="J10" s="7">
        <v>0</v>
      </c>
      <c r="K10" s="4">
        <v>0</v>
      </c>
      <c r="L10" s="32">
        <v>0</v>
      </c>
      <c r="M10" s="25">
        <v>0</v>
      </c>
      <c r="N10" s="7">
        <v>250</v>
      </c>
      <c r="O10" s="4">
        <v>250</v>
      </c>
      <c r="P10" s="20">
        <v>0</v>
      </c>
      <c r="Q10" s="25">
        <v>0</v>
      </c>
    </row>
    <row r="11" spans="1:17" ht="18" customHeight="1">
      <c r="A11" s="3" t="s">
        <v>13</v>
      </c>
      <c r="B11" s="7">
        <v>172560</v>
      </c>
      <c r="C11" s="4">
        <v>94330.2</v>
      </c>
      <c r="D11" s="20">
        <v>92849.86</v>
      </c>
      <c r="E11" s="25">
        <v>0.9843</v>
      </c>
      <c r="F11" s="7">
        <v>68600</v>
      </c>
      <c r="G11" s="4">
        <v>71133.6</v>
      </c>
      <c r="H11" s="20">
        <v>48834.13</v>
      </c>
      <c r="I11" s="25">
        <v>0.6865</v>
      </c>
      <c r="J11" s="7">
        <v>27700</v>
      </c>
      <c r="K11" s="4">
        <v>25969.9</v>
      </c>
      <c r="L11" s="20">
        <v>25029.9</v>
      </c>
      <c r="M11" s="25">
        <v>0.964</v>
      </c>
      <c r="N11" s="7">
        <v>118695</v>
      </c>
      <c r="O11" s="4">
        <v>205275.9</v>
      </c>
      <c r="P11" s="20">
        <v>75957.54</v>
      </c>
      <c r="Q11" s="25">
        <v>0.37</v>
      </c>
    </row>
    <row r="12" spans="1:17" ht="18" customHeight="1">
      <c r="A12" s="3" t="s">
        <v>14</v>
      </c>
      <c r="B12" s="7">
        <v>46938</v>
      </c>
      <c r="C12" s="4">
        <v>26809.5</v>
      </c>
      <c r="D12" s="20">
        <v>24608.32</v>
      </c>
      <c r="E12" s="25">
        <v>0.9179</v>
      </c>
      <c r="F12" s="7">
        <v>19498</v>
      </c>
      <c r="G12" s="4">
        <v>18613</v>
      </c>
      <c r="H12" s="20">
        <v>17021.96</v>
      </c>
      <c r="I12" s="25">
        <v>0.9145</v>
      </c>
      <c r="J12" s="7">
        <v>2780</v>
      </c>
      <c r="K12" s="4">
        <v>3020</v>
      </c>
      <c r="L12" s="20">
        <v>2793.27</v>
      </c>
      <c r="M12" s="25">
        <v>0.925</v>
      </c>
      <c r="N12" s="7">
        <v>1785</v>
      </c>
      <c r="O12" s="4">
        <v>3254.8</v>
      </c>
      <c r="P12" s="20">
        <v>3073.26</v>
      </c>
      <c r="Q12" s="25">
        <v>0.9442</v>
      </c>
    </row>
    <row r="13" spans="1:17" ht="18" customHeight="1" thickBot="1">
      <c r="A13" s="12" t="s">
        <v>15</v>
      </c>
      <c r="B13" s="13">
        <v>4486</v>
      </c>
      <c r="C13" s="14">
        <v>2617</v>
      </c>
      <c r="D13" s="22">
        <v>0</v>
      </c>
      <c r="E13" s="27">
        <v>0</v>
      </c>
      <c r="F13" s="13">
        <v>2002</v>
      </c>
      <c r="G13" s="14">
        <v>1172</v>
      </c>
      <c r="H13" s="22">
        <v>0</v>
      </c>
      <c r="I13" s="27">
        <v>0</v>
      </c>
      <c r="J13" s="13">
        <v>0</v>
      </c>
      <c r="K13" s="14">
        <v>0</v>
      </c>
      <c r="L13" s="22">
        <v>0</v>
      </c>
      <c r="M13" s="27">
        <v>0</v>
      </c>
      <c r="N13" s="13">
        <v>4907</v>
      </c>
      <c r="O13" s="14">
        <v>907</v>
      </c>
      <c r="P13" s="22">
        <v>0</v>
      </c>
      <c r="Q13" s="27">
        <v>0</v>
      </c>
    </row>
    <row r="14" spans="1:17" ht="26.25" customHeight="1" thickBot="1">
      <c r="A14" s="15" t="s">
        <v>4</v>
      </c>
      <c r="B14" s="17">
        <f>SUM(B5:B13)</f>
        <v>495000</v>
      </c>
      <c r="C14" s="17">
        <f>SUM(C4:C13)</f>
        <v>427746.9</v>
      </c>
      <c r="D14" s="17">
        <f>SUM(D4:D13)</f>
        <v>380816.44</v>
      </c>
      <c r="E14" s="28">
        <v>0.8903</v>
      </c>
      <c r="F14" s="17">
        <f>SUM(F4:F13)</f>
        <v>155000</v>
      </c>
      <c r="G14" s="17">
        <f>SUM(G4:G13)</f>
        <v>164776.7</v>
      </c>
      <c r="H14" s="17">
        <f>SUM(H4:H13)</f>
        <v>138690.23</v>
      </c>
      <c r="I14" s="28">
        <v>0.8417</v>
      </c>
      <c r="J14" s="17">
        <f>SUM(J4:J13)</f>
        <v>102750</v>
      </c>
      <c r="K14" s="17">
        <f>SUM(K4:K13)</f>
        <v>72565.7</v>
      </c>
      <c r="L14" s="17">
        <f>SUM(L4:L13)</f>
        <v>65214.41</v>
      </c>
      <c r="M14" s="28">
        <v>0.8987</v>
      </c>
      <c r="N14" s="17">
        <f>SUM(N4:N13)</f>
        <v>240000</v>
      </c>
      <c r="O14" s="17">
        <f>SUM(O4:O13)</f>
        <v>319014.2</v>
      </c>
      <c r="P14" s="17">
        <f>SUM(P4:P13)</f>
        <v>167582.16</v>
      </c>
      <c r="Q14" s="28">
        <v>0.5253</v>
      </c>
    </row>
    <row r="15" spans="1:17" ht="12.75">
      <c r="A15" s="23"/>
      <c r="B15" s="10"/>
      <c r="C15" s="10"/>
      <c r="D15" s="24"/>
      <c r="E15" s="10"/>
      <c r="F15" s="10"/>
      <c r="G15" s="24"/>
      <c r="H15" s="10"/>
      <c r="I15" s="10"/>
      <c r="J15" s="11"/>
      <c r="K15" s="10"/>
      <c r="L15" s="10"/>
      <c r="M15" s="11"/>
      <c r="P15" s="30"/>
      <c r="Q15" s="16"/>
    </row>
    <row r="16" spans="1:17" ht="12.75">
      <c r="A16" s="23"/>
      <c r="B16" s="10"/>
      <c r="C16" s="10"/>
      <c r="D16" s="24"/>
      <c r="E16" s="10"/>
      <c r="F16" s="10"/>
      <c r="G16" s="24"/>
      <c r="H16" s="10"/>
      <c r="I16" s="10"/>
      <c r="J16" s="11"/>
      <c r="K16" s="10"/>
      <c r="L16" s="10"/>
      <c r="M16" s="11"/>
      <c r="P16" s="16"/>
      <c r="Q16" s="16"/>
    </row>
    <row r="19" spans="1:17" ht="33" customHeight="1">
      <c r="A19" s="2" t="s">
        <v>0</v>
      </c>
      <c r="B19" s="6" t="s">
        <v>6</v>
      </c>
      <c r="C19" s="2" t="s">
        <v>33</v>
      </c>
      <c r="D19" s="19" t="s">
        <v>34</v>
      </c>
      <c r="E19" s="18" t="s">
        <v>41</v>
      </c>
      <c r="F19" s="6" t="s">
        <v>19</v>
      </c>
      <c r="G19" s="2" t="s">
        <v>35</v>
      </c>
      <c r="H19" s="19" t="s">
        <v>36</v>
      </c>
      <c r="I19" s="18" t="s">
        <v>41</v>
      </c>
      <c r="J19" s="6" t="s">
        <v>20</v>
      </c>
      <c r="K19" s="2" t="s">
        <v>37</v>
      </c>
      <c r="L19" s="19" t="s">
        <v>38</v>
      </c>
      <c r="M19" s="18" t="s">
        <v>41</v>
      </c>
      <c r="N19" s="6" t="s">
        <v>22</v>
      </c>
      <c r="O19" s="2" t="s">
        <v>39</v>
      </c>
      <c r="P19" s="19" t="s">
        <v>40</v>
      </c>
      <c r="Q19" s="18" t="s">
        <v>41</v>
      </c>
    </row>
    <row r="20" spans="1:17" ht="18" customHeight="1">
      <c r="A20" s="3" t="s">
        <v>7</v>
      </c>
      <c r="B20" s="7">
        <v>0</v>
      </c>
      <c r="C20" s="4">
        <v>2000</v>
      </c>
      <c r="D20" s="20">
        <v>1912.17</v>
      </c>
      <c r="E20" s="25">
        <v>0.9561</v>
      </c>
      <c r="F20" s="7">
        <v>3500</v>
      </c>
      <c r="G20" s="4">
        <v>5968</v>
      </c>
      <c r="H20" s="20">
        <v>1162.96</v>
      </c>
      <c r="I20" s="25">
        <v>0.1949</v>
      </c>
      <c r="J20" s="7">
        <v>4200</v>
      </c>
      <c r="K20" s="4">
        <v>4133</v>
      </c>
      <c r="L20" s="20">
        <v>3409.27</v>
      </c>
      <c r="M20" s="25">
        <v>0.8249</v>
      </c>
      <c r="N20" s="7">
        <v>4215</v>
      </c>
      <c r="O20" s="4">
        <v>4380</v>
      </c>
      <c r="P20" s="20">
        <v>3209.39</v>
      </c>
      <c r="Q20" s="25">
        <v>0.7327</v>
      </c>
    </row>
    <row r="21" spans="1:17" ht="18" customHeight="1">
      <c r="A21" s="5" t="s">
        <v>8</v>
      </c>
      <c r="B21" s="8">
        <v>63100</v>
      </c>
      <c r="C21" s="9">
        <v>54862.4</v>
      </c>
      <c r="D21" s="21">
        <v>7511.81</v>
      </c>
      <c r="E21" s="26">
        <v>0.1369</v>
      </c>
      <c r="F21" s="8">
        <v>18750</v>
      </c>
      <c r="G21" s="9">
        <v>13068.8</v>
      </c>
      <c r="H21" s="21">
        <v>11467.51</v>
      </c>
      <c r="I21" s="26">
        <v>0.8775</v>
      </c>
      <c r="J21" s="8">
        <v>5700</v>
      </c>
      <c r="K21" s="9">
        <v>11245.4</v>
      </c>
      <c r="L21" s="21">
        <v>5256.97</v>
      </c>
      <c r="M21" s="26">
        <v>0.4675</v>
      </c>
      <c r="N21" s="8">
        <v>10150</v>
      </c>
      <c r="O21" s="9">
        <v>18597.4</v>
      </c>
      <c r="P21" s="21">
        <v>12710.24</v>
      </c>
      <c r="Q21" s="26">
        <v>0.6834</v>
      </c>
    </row>
    <row r="22" spans="1:17" ht="18" customHeight="1">
      <c r="A22" s="3" t="s">
        <v>9</v>
      </c>
      <c r="B22" s="7">
        <v>10900</v>
      </c>
      <c r="C22" s="4">
        <v>2095.1</v>
      </c>
      <c r="D22" s="20">
        <v>1645.54</v>
      </c>
      <c r="E22" s="25">
        <v>0.7854</v>
      </c>
      <c r="F22" s="7">
        <v>0</v>
      </c>
      <c r="G22" s="4">
        <v>161</v>
      </c>
      <c r="H22" s="20">
        <v>160.93</v>
      </c>
      <c r="I22" s="25">
        <v>0.9996</v>
      </c>
      <c r="J22" s="7">
        <v>1800</v>
      </c>
      <c r="K22" s="4">
        <v>5588.2</v>
      </c>
      <c r="L22" s="20">
        <v>157.3</v>
      </c>
      <c r="M22" s="25">
        <v>0.0281</v>
      </c>
      <c r="N22" s="7">
        <v>0</v>
      </c>
      <c r="O22" s="4">
        <v>20577.2</v>
      </c>
      <c r="P22" s="20">
        <v>577.14</v>
      </c>
      <c r="Q22" s="25">
        <v>0.028</v>
      </c>
    </row>
    <row r="23" spans="1:17" ht="18" customHeight="1">
      <c r="A23" s="3" t="s">
        <v>10</v>
      </c>
      <c r="B23" s="7">
        <v>110200</v>
      </c>
      <c r="C23" s="4">
        <v>145448</v>
      </c>
      <c r="D23" s="20">
        <v>120582.37</v>
      </c>
      <c r="E23" s="25">
        <v>0.829</v>
      </c>
      <c r="F23" s="7">
        <v>139291</v>
      </c>
      <c r="G23" s="4">
        <v>109207.1</v>
      </c>
      <c r="H23" s="20">
        <v>89801.49</v>
      </c>
      <c r="I23" s="25">
        <v>0.8223</v>
      </c>
      <c r="J23" s="7">
        <v>79960</v>
      </c>
      <c r="K23" s="4">
        <v>101269.8</v>
      </c>
      <c r="L23" s="20">
        <v>60834.07</v>
      </c>
      <c r="M23" s="25">
        <v>0.6007</v>
      </c>
      <c r="N23" s="7">
        <v>111250</v>
      </c>
      <c r="O23" s="4">
        <v>186252.2</v>
      </c>
      <c r="P23" s="20">
        <v>96885.61</v>
      </c>
      <c r="Q23" s="25">
        <v>0.5202</v>
      </c>
    </row>
    <row r="24" spans="1:17" ht="18" customHeight="1">
      <c r="A24" s="3" t="s">
        <v>24</v>
      </c>
      <c r="B24" s="7">
        <v>45000</v>
      </c>
      <c r="C24" s="4">
        <v>42460.4</v>
      </c>
      <c r="D24" s="20">
        <v>222.64</v>
      </c>
      <c r="E24" s="25">
        <v>0.0052</v>
      </c>
      <c r="F24" s="7">
        <v>7000</v>
      </c>
      <c r="G24" s="4">
        <v>1150</v>
      </c>
      <c r="H24" s="20">
        <v>198.78</v>
      </c>
      <c r="I24" s="25">
        <v>0.1729</v>
      </c>
      <c r="J24" s="7">
        <v>12140</v>
      </c>
      <c r="K24" s="4">
        <v>7500</v>
      </c>
      <c r="L24" s="20">
        <v>4976.69</v>
      </c>
      <c r="M24" s="25">
        <v>0.6636</v>
      </c>
      <c r="N24" s="7">
        <v>9500</v>
      </c>
      <c r="O24" s="4">
        <v>74869.6</v>
      </c>
      <c r="P24" s="20">
        <v>2855.02</v>
      </c>
      <c r="Q24" s="25">
        <v>0.0381</v>
      </c>
    </row>
    <row r="25" spans="1:17" ht="18" customHeight="1">
      <c r="A25" s="3" t="s">
        <v>11</v>
      </c>
      <c r="B25" s="7">
        <v>660</v>
      </c>
      <c r="C25" s="4">
        <v>1375</v>
      </c>
      <c r="D25" s="20">
        <v>1197.72</v>
      </c>
      <c r="E25" s="25">
        <v>0.8747</v>
      </c>
      <c r="F25" s="7">
        <v>1480</v>
      </c>
      <c r="G25" s="4">
        <v>4061.4</v>
      </c>
      <c r="H25" s="20">
        <v>1193.7</v>
      </c>
      <c r="I25" s="25">
        <v>0.2939</v>
      </c>
      <c r="J25" s="7">
        <v>2760</v>
      </c>
      <c r="K25" s="4">
        <v>2630</v>
      </c>
      <c r="L25" s="20">
        <v>1617.84</v>
      </c>
      <c r="M25" s="25">
        <v>0.6151</v>
      </c>
      <c r="N25" s="7">
        <v>5550</v>
      </c>
      <c r="O25" s="4">
        <v>4700</v>
      </c>
      <c r="P25" s="20">
        <v>3524.18</v>
      </c>
      <c r="Q25" s="25">
        <v>0.7498</v>
      </c>
    </row>
    <row r="26" spans="1:17" ht="18" customHeight="1">
      <c r="A26" s="3" t="s">
        <v>12</v>
      </c>
      <c r="B26" s="7">
        <v>0</v>
      </c>
      <c r="C26" s="4">
        <v>0</v>
      </c>
      <c r="D26" s="20">
        <v>0</v>
      </c>
      <c r="E26" s="25">
        <v>0</v>
      </c>
      <c r="F26" s="7">
        <v>0</v>
      </c>
      <c r="G26" s="4">
        <v>0</v>
      </c>
      <c r="H26" s="20">
        <v>0</v>
      </c>
      <c r="I26" s="25">
        <v>0</v>
      </c>
      <c r="J26" s="7">
        <v>750</v>
      </c>
      <c r="K26" s="4">
        <v>1700</v>
      </c>
      <c r="L26" s="20">
        <v>0</v>
      </c>
      <c r="M26" s="25">
        <v>0</v>
      </c>
      <c r="N26" s="7">
        <v>1150</v>
      </c>
      <c r="O26" s="4">
        <v>2000</v>
      </c>
      <c r="P26" s="20">
        <v>1945.81</v>
      </c>
      <c r="Q26" s="25">
        <v>0.9729</v>
      </c>
    </row>
    <row r="27" spans="1:17" ht="18" customHeight="1">
      <c r="A27" s="3" t="s">
        <v>13</v>
      </c>
      <c r="B27" s="7">
        <v>246600</v>
      </c>
      <c r="C27" s="4">
        <v>266246.1</v>
      </c>
      <c r="D27" s="20">
        <v>148304.59</v>
      </c>
      <c r="E27" s="25">
        <v>0.557</v>
      </c>
      <c r="F27" s="7">
        <v>99600</v>
      </c>
      <c r="G27" s="4">
        <v>55261</v>
      </c>
      <c r="H27" s="20">
        <v>43604.35</v>
      </c>
      <c r="I27" s="25">
        <v>0.7891</v>
      </c>
      <c r="J27" s="7">
        <v>96150</v>
      </c>
      <c r="K27" s="4">
        <v>76148.3</v>
      </c>
      <c r="L27" s="20">
        <v>67590.75</v>
      </c>
      <c r="M27" s="25">
        <v>0.8876</v>
      </c>
      <c r="N27" s="7">
        <v>73600</v>
      </c>
      <c r="O27" s="4">
        <v>45334</v>
      </c>
      <c r="P27" s="20">
        <v>24876.2</v>
      </c>
      <c r="Q27" s="25">
        <v>0.5487</v>
      </c>
    </row>
    <row r="28" spans="1:17" ht="18" customHeight="1">
      <c r="A28" s="3" t="s">
        <v>14</v>
      </c>
      <c r="B28" s="7">
        <v>4440</v>
      </c>
      <c r="C28" s="4">
        <v>4440</v>
      </c>
      <c r="D28" s="20">
        <v>2827.18</v>
      </c>
      <c r="E28" s="25">
        <v>0.6368</v>
      </c>
      <c r="F28" s="7">
        <v>2800</v>
      </c>
      <c r="G28" s="4">
        <v>3420</v>
      </c>
      <c r="H28" s="20">
        <v>1130.93</v>
      </c>
      <c r="I28" s="25">
        <v>0.3307</v>
      </c>
      <c r="J28" s="7">
        <v>5800</v>
      </c>
      <c r="K28" s="4">
        <v>8128</v>
      </c>
      <c r="L28" s="20">
        <v>5506.99</v>
      </c>
      <c r="M28" s="25">
        <v>0.6775</v>
      </c>
      <c r="N28" s="7">
        <v>7050</v>
      </c>
      <c r="O28" s="4">
        <v>12486.2</v>
      </c>
      <c r="P28" s="20">
        <v>10784.58</v>
      </c>
      <c r="Q28" s="25">
        <v>0.8637</v>
      </c>
    </row>
    <row r="29" spans="1:17" ht="18" customHeight="1" thickBot="1">
      <c r="A29" s="12" t="s">
        <v>15</v>
      </c>
      <c r="B29" s="13">
        <v>9000</v>
      </c>
      <c r="C29" s="14">
        <v>224</v>
      </c>
      <c r="D29" s="22">
        <v>0</v>
      </c>
      <c r="E29" s="27">
        <v>0</v>
      </c>
      <c r="F29" s="13">
        <v>4579</v>
      </c>
      <c r="G29" s="14">
        <v>1175.6</v>
      </c>
      <c r="H29" s="22">
        <v>0</v>
      </c>
      <c r="I29" s="27">
        <v>0</v>
      </c>
      <c r="J29" s="13">
        <v>10740</v>
      </c>
      <c r="K29" s="14">
        <v>9654.6</v>
      </c>
      <c r="L29" s="22">
        <v>0</v>
      </c>
      <c r="M29" s="27">
        <v>0</v>
      </c>
      <c r="N29" s="13">
        <v>22535</v>
      </c>
      <c r="O29" s="14">
        <v>11944.3</v>
      </c>
      <c r="P29" s="22">
        <v>0</v>
      </c>
      <c r="Q29" s="27">
        <v>0</v>
      </c>
    </row>
    <row r="30" spans="1:17" ht="26.25" customHeight="1" thickBot="1">
      <c r="A30" s="15" t="s">
        <v>4</v>
      </c>
      <c r="B30" s="17">
        <f>SUM(B20:B29)</f>
        <v>489900</v>
      </c>
      <c r="C30" s="17">
        <f>SUM(C20:C29)</f>
        <v>519151</v>
      </c>
      <c r="D30" s="17">
        <f>SUM(D20:D29)</f>
        <v>284204.01999999996</v>
      </c>
      <c r="E30" s="28">
        <v>0.5474</v>
      </c>
      <c r="F30" s="17">
        <f>SUM(F20:F29)</f>
        <v>277000</v>
      </c>
      <c r="G30" s="17">
        <f>SUM(G20:G29)</f>
        <v>193472.90000000002</v>
      </c>
      <c r="H30" s="17">
        <f>SUM(H20:H29)</f>
        <v>148720.65</v>
      </c>
      <c r="I30" s="28">
        <v>0.7687</v>
      </c>
      <c r="J30" s="17">
        <f>SUM(J20:J29)</f>
        <v>220000</v>
      </c>
      <c r="K30" s="17">
        <f>SUM(K20:K29)</f>
        <v>227997.30000000002</v>
      </c>
      <c r="L30" s="17">
        <f>SUM(L20:L29)</f>
        <v>149349.88</v>
      </c>
      <c r="M30" s="28">
        <v>0.6551</v>
      </c>
      <c r="N30" s="17">
        <f>SUM(N20:N29)</f>
        <v>245000</v>
      </c>
      <c r="O30" s="17">
        <f>SUM(O20:O29)</f>
        <v>381140.9</v>
      </c>
      <c r="P30" s="17">
        <f>SUM(P20:P29)</f>
        <v>157368.16999999998</v>
      </c>
      <c r="Q30" s="29">
        <v>0.4129</v>
      </c>
    </row>
    <row r="31" spans="1:17" ht="12.75">
      <c r="A31" s="23"/>
      <c r="B31" s="10"/>
      <c r="C31" s="10"/>
      <c r="D31" s="24"/>
      <c r="E31" s="10"/>
      <c r="F31" s="10"/>
      <c r="G31" s="24"/>
      <c r="H31" s="10"/>
      <c r="I31" s="10"/>
      <c r="J31" s="11"/>
      <c r="K31" s="10"/>
      <c r="L31" s="10"/>
      <c r="M31" s="11"/>
      <c r="N31" s="10"/>
      <c r="O31" s="10"/>
      <c r="P31" s="10"/>
      <c r="Q31" s="10"/>
    </row>
    <row r="32" spans="1:17" ht="12.75">
      <c r="A32" s="10"/>
      <c r="B32" s="10"/>
      <c r="C32" s="10"/>
      <c r="D32" s="10"/>
      <c r="E32" s="10"/>
      <c r="F32" s="10"/>
      <c r="G32" s="10"/>
      <c r="Q32" s="34"/>
    </row>
    <row r="33" ht="12.75">
      <c r="Q33" s="34"/>
    </row>
    <row r="34" ht="12.75">
      <c r="Q34" s="34"/>
    </row>
    <row r="35" spans="1:17" ht="33" customHeight="1">
      <c r="A35" s="2" t="s">
        <v>0</v>
      </c>
      <c r="B35" s="6" t="s">
        <v>46</v>
      </c>
      <c r="C35" s="2" t="s">
        <v>47</v>
      </c>
      <c r="D35" s="19" t="s">
        <v>48</v>
      </c>
      <c r="E35" s="18" t="s">
        <v>41</v>
      </c>
      <c r="F35" s="6" t="s">
        <v>49</v>
      </c>
      <c r="G35" s="2" t="s">
        <v>50</v>
      </c>
      <c r="H35" s="19" t="s">
        <v>51</v>
      </c>
      <c r="I35" s="18" t="s">
        <v>41</v>
      </c>
      <c r="J35" s="6" t="s">
        <v>52</v>
      </c>
      <c r="K35" s="2" t="s">
        <v>53</v>
      </c>
      <c r="L35" s="19" t="s">
        <v>54</v>
      </c>
      <c r="M35" s="18" t="s">
        <v>41</v>
      </c>
      <c r="N35" s="6" t="s">
        <v>55</v>
      </c>
      <c r="O35" s="2" t="s">
        <v>56</v>
      </c>
      <c r="P35" s="19" t="s">
        <v>57</v>
      </c>
      <c r="Q35" s="18" t="s">
        <v>41</v>
      </c>
    </row>
    <row r="36" spans="1:17" ht="18" customHeight="1">
      <c r="A36" s="3" t="s">
        <v>7</v>
      </c>
      <c r="B36" s="7">
        <v>6930</v>
      </c>
      <c r="C36" s="4">
        <v>7139.3</v>
      </c>
      <c r="D36" s="20">
        <v>3755.25</v>
      </c>
      <c r="E36" s="25">
        <v>0.526</v>
      </c>
      <c r="F36" s="7">
        <v>9460</v>
      </c>
      <c r="G36" s="4">
        <v>7464</v>
      </c>
      <c r="H36" s="20">
        <v>3692.97</v>
      </c>
      <c r="I36" s="25">
        <v>0.4948</v>
      </c>
      <c r="J36" s="7">
        <v>18760</v>
      </c>
      <c r="K36" s="4">
        <v>11761</v>
      </c>
      <c r="L36" s="20">
        <v>6159.56</v>
      </c>
      <c r="M36" s="25">
        <f>L36/K36</f>
        <v>0.5237275741858686</v>
      </c>
      <c r="N36" s="7">
        <v>23300</v>
      </c>
      <c r="O36" s="4"/>
      <c r="P36" s="20"/>
      <c r="Q36" s="25" t="e">
        <f>P36/O36</f>
        <v>#DIV/0!</v>
      </c>
    </row>
    <row r="37" spans="1:17" ht="18" customHeight="1">
      <c r="A37" s="5" t="s">
        <v>8</v>
      </c>
      <c r="B37" s="8">
        <v>10395</v>
      </c>
      <c r="C37" s="9">
        <v>9811.7</v>
      </c>
      <c r="D37" s="21">
        <v>7375.1</v>
      </c>
      <c r="E37" s="26">
        <v>0.752</v>
      </c>
      <c r="F37" s="8">
        <v>12000</v>
      </c>
      <c r="G37" s="9">
        <v>20502.4</v>
      </c>
      <c r="H37" s="21">
        <v>7728.91</v>
      </c>
      <c r="I37" s="26">
        <v>0.377</v>
      </c>
      <c r="J37" s="8">
        <v>5290</v>
      </c>
      <c r="K37" s="9">
        <v>11111.2</v>
      </c>
      <c r="L37" s="21">
        <v>4544.11</v>
      </c>
      <c r="M37" s="25">
        <f aca="true" t="shared" si="0" ref="M37:M45">L37/K37</f>
        <v>0.40896662826697383</v>
      </c>
      <c r="N37" s="8">
        <v>2000</v>
      </c>
      <c r="O37" s="9"/>
      <c r="P37" s="21"/>
      <c r="Q37" s="25" t="e">
        <f aca="true" t="shared" si="1" ref="Q37:Q45">P37/O37</f>
        <v>#DIV/0!</v>
      </c>
    </row>
    <row r="38" spans="1:17" ht="18" customHeight="1">
      <c r="A38" s="3" t="s">
        <v>9</v>
      </c>
      <c r="B38" s="7">
        <v>3000</v>
      </c>
      <c r="C38" s="4">
        <v>2596</v>
      </c>
      <c r="D38" s="20">
        <v>2489.85</v>
      </c>
      <c r="E38" s="25">
        <v>0.959</v>
      </c>
      <c r="F38" s="7">
        <v>25100</v>
      </c>
      <c r="G38" s="4">
        <v>359</v>
      </c>
      <c r="H38" s="20">
        <v>358.64</v>
      </c>
      <c r="I38" s="25">
        <v>0.999</v>
      </c>
      <c r="J38" s="7">
        <v>1800</v>
      </c>
      <c r="K38" s="4">
        <v>1906</v>
      </c>
      <c r="L38" s="20">
        <v>1869.19</v>
      </c>
      <c r="M38" s="25">
        <f t="shared" si="0"/>
        <v>0.9806873032528857</v>
      </c>
      <c r="N38" s="7">
        <v>1800</v>
      </c>
      <c r="O38" s="4"/>
      <c r="P38" s="20"/>
      <c r="Q38" s="25" t="e">
        <f t="shared" si="1"/>
        <v>#DIV/0!</v>
      </c>
    </row>
    <row r="39" spans="1:17" ht="18" customHeight="1">
      <c r="A39" s="3" t="s">
        <v>10</v>
      </c>
      <c r="B39" s="7">
        <v>132400</v>
      </c>
      <c r="C39" s="4">
        <v>166384.8</v>
      </c>
      <c r="D39" s="20">
        <v>127240.78</v>
      </c>
      <c r="E39" s="25">
        <v>0.765</v>
      </c>
      <c r="F39" s="7">
        <v>118100</v>
      </c>
      <c r="G39" s="4">
        <v>107499.4</v>
      </c>
      <c r="H39" s="20">
        <v>62907.61</v>
      </c>
      <c r="I39" s="25">
        <v>0.5852</v>
      </c>
      <c r="J39" s="7">
        <v>100450</v>
      </c>
      <c r="K39" s="4">
        <v>73663.7</v>
      </c>
      <c r="L39" s="20">
        <v>25471.72</v>
      </c>
      <c r="M39" s="25">
        <f t="shared" si="0"/>
        <v>0.3457838799843071</v>
      </c>
      <c r="N39" s="7">
        <v>168600</v>
      </c>
      <c r="O39" s="4"/>
      <c r="P39" s="20"/>
      <c r="Q39" s="25" t="e">
        <f t="shared" si="1"/>
        <v>#DIV/0!</v>
      </c>
    </row>
    <row r="40" spans="1:17" ht="18" customHeight="1">
      <c r="A40" s="3" t="s">
        <v>24</v>
      </c>
      <c r="B40" s="7">
        <v>10720</v>
      </c>
      <c r="C40" s="4">
        <v>80897.9</v>
      </c>
      <c r="D40" s="20">
        <v>21719.25</v>
      </c>
      <c r="E40" s="25">
        <v>0.269</v>
      </c>
      <c r="F40" s="7">
        <v>17750</v>
      </c>
      <c r="G40" s="4">
        <v>56399.1</v>
      </c>
      <c r="H40" s="20">
        <v>5973.61</v>
      </c>
      <c r="I40" s="25">
        <v>0.1059</v>
      </c>
      <c r="J40" s="7">
        <v>10600</v>
      </c>
      <c r="K40" s="4">
        <v>49294.6</v>
      </c>
      <c r="L40" s="20">
        <v>8162.51</v>
      </c>
      <c r="M40" s="25">
        <f t="shared" si="0"/>
        <v>0.16558629139905792</v>
      </c>
      <c r="N40" s="7">
        <v>16500</v>
      </c>
      <c r="O40" s="4"/>
      <c r="P40" s="20"/>
      <c r="Q40" s="25" t="e">
        <f t="shared" si="1"/>
        <v>#DIV/0!</v>
      </c>
    </row>
    <row r="41" spans="1:17" ht="18" customHeight="1">
      <c r="A41" s="3" t="s">
        <v>11</v>
      </c>
      <c r="B41" s="7">
        <v>5590</v>
      </c>
      <c r="C41" s="4">
        <v>8097</v>
      </c>
      <c r="D41" s="20">
        <v>6122.93</v>
      </c>
      <c r="E41" s="25">
        <v>0.756</v>
      </c>
      <c r="F41" s="7">
        <v>3002</v>
      </c>
      <c r="G41" s="4">
        <v>1929</v>
      </c>
      <c r="H41" s="20">
        <v>1060.32</v>
      </c>
      <c r="I41" s="25">
        <v>0.5497</v>
      </c>
      <c r="J41" s="7">
        <v>3470</v>
      </c>
      <c r="K41" s="4">
        <v>3740</v>
      </c>
      <c r="L41" s="20">
        <v>2719.46</v>
      </c>
      <c r="M41" s="25">
        <f t="shared" si="0"/>
        <v>0.7271283422459893</v>
      </c>
      <c r="N41" s="7">
        <v>1920</v>
      </c>
      <c r="O41" s="4"/>
      <c r="P41" s="20"/>
      <c r="Q41" s="25" t="e">
        <f t="shared" si="1"/>
        <v>#DIV/0!</v>
      </c>
    </row>
    <row r="42" spans="1:17" ht="18" customHeight="1">
      <c r="A42" s="3" t="s">
        <v>12</v>
      </c>
      <c r="B42" s="7">
        <v>2400</v>
      </c>
      <c r="C42" s="4">
        <v>2454.2</v>
      </c>
      <c r="D42" s="20">
        <v>2417.37</v>
      </c>
      <c r="E42" s="25">
        <v>0.985</v>
      </c>
      <c r="F42" s="7">
        <v>2000</v>
      </c>
      <c r="G42" s="4">
        <v>2000</v>
      </c>
      <c r="H42" s="20">
        <v>0</v>
      </c>
      <c r="I42" s="25">
        <v>0</v>
      </c>
      <c r="J42" s="7">
        <v>2100</v>
      </c>
      <c r="K42" s="4">
        <v>3000</v>
      </c>
      <c r="L42" s="20">
        <v>930.17</v>
      </c>
      <c r="M42" s="25">
        <f t="shared" si="0"/>
        <v>0.31005666666666665</v>
      </c>
      <c r="N42" s="7">
        <v>2100</v>
      </c>
      <c r="O42" s="4"/>
      <c r="P42" s="20"/>
      <c r="Q42" s="25" t="e">
        <f t="shared" si="1"/>
        <v>#DIV/0!</v>
      </c>
    </row>
    <row r="43" spans="1:17" ht="18" customHeight="1">
      <c r="A43" s="3" t="s">
        <v>13</v>
      </c>
      <c r="B43" s="7">
        <v>97250</v>
      </c>
      <c r="C43" s="4">
        <v>98583.8</v>
      </c>
      <c r="D43" s="20">
        <v>77412.7</v>
      </c>
      <c r="E43" s="25">
        <v>0.785</v>
      </c>
      <c r="F43" s="7">
        <v>100400</v>
      </c>
      <c r="G43" s="4">
        <v>94640</v>
      </c>
      <c r="H43" s="20">
        <v>54225.2</v>
      </c>
      <c r="I43" s="25">
        <v>0.573</v>
      </c>
      <c r="J43" s="7">
        <v>103370</v>
      </c>
      <c r="K43" s="4">
        <v>77717.9</v>
      </c>
      <c r="L43" s="20">
        <v>51212.92</v>
      </c>
      <c r="M43" s="25">
        <f t="shared" si="0"/>
        <v>0.658959132966794</v>
      </c>
      <c r="N43" s="7">
        <v>111331</v>
      </c>
      <c r="O43" s="4"/>
      <c r="P43" s="20"/>
      <c r="Q43" s="25" t="e">
        <f t="shared" si="1"/>
        <v>#DIV/0!</v>
      </c>
    </row>
    <row r="44" spans="1:17" ht="18" customHeight="1">
      <c r="A44" s="3" t="s">
        <v>14</v>
      </c>
      <c r="B44" s="7">
        <v>10825</v>
      </c>
      <c r="C44" s="4">
        <v>12411.5</v>
      </c>
      <c r="D44" s="20">
        <v>8432.96</v>
      </c>
      <c r="E44" s="25">
        <v>0.679</v>
      </c>
      <c r="F44" s="7">
        <v>7500</v>
      </c>
      <c r="G44" s="4">
        <v>6676.3</v>
      </c>
      <c r="H44" s="20">
        <v>4807.36</v>
      </c>
      <c r="I44" s="25">
        <v>0.7201</v>
      </c>
      <c r="J44" s="7">
        <v>7700</v>
      </c>
      <c r="K44" s="4">
        <v>9095</v>
      </c>
      <c r="L44" s="20">
        <v>4763.07</v>
      </c>
      <c r="M44" s="25">
        <f t="shared" si="0"/>
        <v>0.5237020340846619</v>
      </c>
      <c r="N44" s="7">
        <v>9200</v>
      </c>
      <c r="O44" s="4"/>
      <c r="P44" s="20"/>
      <c r="Q44" s="25" t="e">
        <f t="shared" si="1"/>
        <v>#DIV/0!</v>
      </c>
    </row>
    <row r="45" spans="1:17" ht="18" customHeight="1" thickBot="1">
      <c r="A45" s="12" t="s">
        <v>15</v>
      </c>
      <c r="B45" s="13">
        <v>15490</v>
      </c>
      <c r="C45" s="14">
        <v>1024.4</v>
      </c>
      <c r="D45" s="22">
        <v>0</v>
      </c>
      <c r="E45" s="27">
        <v>0</v>
      </c>
      <c r="F45" s="13">
        <v>19688</v>
      </c>
      <c r="G45" s="14">
        <v>1139.6</v>
      </c>
      <c r="H45" s="22">
        <v>0</v>
      </c>
      <c r="I45" s="27">
        <v>0</v>
      </c>
      <c r="J45" s="13">
        <v>50000</v>
      </c>
      <c r="K45" s="14">
        <v>11716.1</v>
      </c>
      <c r="L45" s="22">
        <v>0</v>
      </c>
      <c r="M45" s="25">
        <f t="shared" si="0"/>
        <v>0</v>
      </c>
      <c r="N45" s="13">
        <v>47000</v>
      </c>
      <c r="O45" s="14"/>
      <c r="P45" s="22"/>
      <c r="Q45" s="25" t="e">
        <f t="shared" si="1"/>
        <v>#DIV/0!</v>
      </c>
    </row>
    <row r="46" spans="1:17" ht="26.25" customHeight="1" thickBot="1">
      <c r="A46" s="15" t="s">
        <v>4</v>
      </c>
      <c r="B46" s="17">
        <f>SUM(B36:B45)</f>
        <v>295000</v>
      </c>
      <c r="C46" s="17">
        <f>SUM(C36:C45)</f>
        <v>389400.6</v>
      </c>
      <c r="D46" s="17">
        <f>SUM(D36:D45)</f>
        <v>256966.18999999997</v>
      </c>
      <c r="E46" s="28">
        <v>0.66</v>
      </c>
      <c r="F46" s="17">
        <f>SUM(F36:F45)</f>
        <v>315000</v>
      </c>
      <c r="G46" s="17">
        <f>SUM(G36:G45)</f>
        <v>298608.8</v>
      </c>
      <c r="H46" s="17">
        <f>SUM(H36:H45)</f>
        <v>140754.62</v>
      </c>
      <c r="I46" s="28">
        <f>H46/G46</f>
        <v>0.47136795700595563</v>
      </c>
      <c r="J46" s="17">
        <f>SUM(J36:J45)</f>
        <v>303540</v>
      </c>
      <c r="K46" s="17">
        <f>SUM(K36:K45)</f>
        <v>253005.5</v>
      </c>
      <c r="L46" s="17">
        <f>SUM(L36:L45)</f>
        <v>105832.70999999999</v>
      </c>
      <c r="M46" s="28">
        <f>L46/K46</f>
        <v>0.4183020131973415</v>
      </c>
      <c r="N46" s="17">
        <f>SUM(N36:N45)</f>
        <v>383751</v>
      </c>
      <c r="O46" s="17">
        <f>SUM(O36:O45)</f>
        <v>0</v>
      </c>
      <c r="P46" s="17">
        <f>SUM(P36:P45)</f>
        <v>0</v>
      </c>
      <c r="Q46" s="28" t="e">
        <f>P46/O46</f>
        <v>#DIV/0!</v>
      </c>
    </row>
    <row r="49" ht="12.75">
      <c r="A49" t="s">
        <v>45</v>
      </c>
    </row>
  </sheetData>
  <sheetProtection/>
  <mergeCells count="1">
    <mergeCell ref="A1:Q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M29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22.7109375" style="0" customWidth="1"/>
    <col min="2" max="13" width="11.28125" style="0" customWidth="1"/>
  </cols>
  <sheetData>
    <row r="1" spans="1:13" ht="25.5" customHeight="1" thickBot="1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ht="13.5" thickBot="1"/>
    <row r="3" spans="1:13" ht="30" customHeight="1">
      <c r="A3" s="48" t="s">
        <v>16</v>
      </c>
      <c r="B3" s="49" t="s">
        <v>1</v>
      </c>
      <c r="C3" s="49" t="s">
        <v>25</v>
      </c>
      <c r="D3" s="62" t="s">
        <v>43</v>
      </c>
      <c r="E3" s="60" t="s">
        <v>2</v>
      </c>
      <c r="F3" s="49" t="s">
        <v>27</v>
      </c>
      <c r="G3" s="62" t="s">
        <v>43</v>
      </c>
      <c r="H3" s="60" t="s">
        <v>3</v>
      </c>
      <c r="I3" s="49" t="s">
        <v>29</v>
      </c>
      <c r="J3" s="62" t="s">
        <v>43</v>
      </c>
      <c r="K3" s="60" t="s">
        <v>5</v>
      </c>
      <c r="L3" s="49" t="s">
        <v>31</v>
      </c>
      <c r="M3" s="62" t="s">
        <v>43</v>
      </c>
    </row>
    <row r="4" spans="1:13" ht="18" customHeight="1">
      <c r="A4" s="50" t="s">
        <v>17</v>
      </c>
      <c r="B4" s="56">
        <v>106100</v>
      </c>
      <c r="C4" s="55">
        <v>108937</v>
      </c>
      <c r="D4" s="63">
        <v>102646.94</v>
      </c>
      <c r="E4" s="58">
        <v>102250</v>
      </c>
      <c r="F4" s="55">
        <v>96720</v>
      </c>
      <c r="G4" s="63">
        <v>102792.16</v>
      </c>
      <c r="H4" s="58">
        <v>96040</v>
      </c>
      <c r="I4" s="55">
        <v>91440</v>
      </c>
      <c r="J4" s="63">
        <v>96920.13</v>
      </c>
      <c r="K4" s="58">
        <v>92850</v>
      </c>
      <c r="L4" s="56">
        <v>92850</v>
      </c>
      <c r="M4" s="65">
        <v>95774.56</v>
      </c>
    </row>
    <row r="5" spans="1:13" ht="18" customHeight="1">
      <c r="A5" s="50" t="s">
        <v>18</v>
      </c>
      <c r="B5" s="56">
        <v>45000</v>
      </c>
      <c r="C5" s="55">
        <f>58871.2+7934.8</f>
        <v>66806</v>
      </c>
      <c r="D5" s="63">
        <f>73787.76+17934.85</f>
        <v>91722.60999999999</v>
      </c>
      <c r="E5" s="58">
        <v>26012</v>
      </c>
      <c r="F5" s="55">
        <f>37420.2+4000</f>
        <v>41420.2</v>
      </c>
      <c r="G5" s="63">
        <f>38644.4+4000</f>
        <v>42644.4</v>
      </c>
      <c r="H5" s="58">
        <v>26012</v>
      </c>
      <c r="I5" s="55">
        <f>57571.8+560</f>
        <v>58131.8</v>
      </c>
      <c r="J5" s="63">
        <f>65568.34+2400</f>
        <v>67968.34</v>
      </c>
      <c r="K5" s="58">
        <v>39396</v>
      </c>
      <c r="L5" s="56">
        <f>54907.2+3210</f>
        <v>58117.2</v>
      </c>
      <c r="M5" s="65">
        <f>38492.36+3210</f>
        <v>41702.36</v>
      </c>
    </row>
    <row r="6" spans="1:13" ht="18" customHeight="1">
      <c r="A6" s="50" t="s">
        <v>21</v>
      </c>
      <c r="B6" s="56">
        <v>57786</v>
      </c>
      <c r="C6" s="55">
        <v>60300</v>
      </c>
      <c r="D6" s="63">
        <v>160761.42</v>
      </c>
      <c r="E6" s="58">
        <v>91118</v>
      </c>
      <c r="F6" s="55">
        <v>93561.2</v>
      </c>
      <c r="G6" s="63">
        <v>447886.99</v>
      </c>
      <c r="H6" s="58">
        <v>97227</v>
      </c>
      <c r="I6" s="55">
        <v>97273.5</v>
      </c>
      <c r="J6" s="63">
        <v>125717.79</v>
      </c>
      <c r="K6" s="58">
        <v>120000</v>
      </c>
      <c r="L6" s="56">
        <v>120012.9</v>
      </c>
      <c r="M6" s="65">
        <v>224605.32</v>
      </c>
    </row>
    <row r="7" spans="1:13" ht="18" customHeight="1">
      <c r="A7" s="50" t="s">
        <v>23</v>
      </c>
      <c r="B7" s="56">
        <v>442013</v>
      </c>
      <c r="C7" s="55">
        <f>278846.2+296313.5+61967.9</f>
        <v>637127.6</v>
      </c>
      <c r="D7" s="63">
        <f>278846.19+294178.62+61929.56</f>
        <v>634954.3700000001</v>
      </c>
      <c r="E7" s="66">
        <v>434200</v>
      </c>
      <c r="F7" s="55">
        <f>243278.1+354008.1+15230</f>
        <v>612516.2</v>
      </c>
      <c r="G7" s="63">
        <f>243178.1+353440.29+15230</f>
        <v>611848.39</v>
      </c>
      <c r="H7" s="58">
        <v>376968</v>
      </c>
      <c r="I7" s="55">
        <f>84672.1+293719.4+2896</f>
        <v>381287.5</v>
      </c>
      <c r="J7" s="63">
        <f>84630.1+293725.29+2896</f>
        <v>381251.39</v>
      </c>
      <c r="K7" s="58">
        <v>345531</v>
      </c>
      <c r="L7" s="56">
        <f>80470.4+281566.6-17890</f>
        <v>344147</v>
      </c>
      <c r="M7" s="65">
        <f>80422.47+282066.3-17890</f>
        <v>344598.77</v>
      </c>
    </row>
    <row r="8" spans="1:13" ht="20.25" customHeight="1" thickBot="1">
      <c r="A8" s="51" t="s">
        <v>4</v>
      </c>
      <c r="B8" s="57">
        <f>SUM(B4:B7)</f>
        <v>650899</v>
      </c>
      <c r="C8" s="57">
        <f aca="true" t="shared" si="0" ref="C8:M8">SUM(C4:C7)</f>
        <v>873170.6</v>
      </c>
      <c r="D8" s="64">
        <f t="shared" si="0"/>
        <v>990085.3400000001</v>
      </c>
      <c r="E8" s="61">
        <f t="shared" si="0"/>
        <v>653580</v>
      </c>
      <c r="F8" s="57">
        <f t="shared" si="0"/>
        <v>844217.6</v>
      </c>
      <c r="G8" s="64">
        <f t="shared" si="0"/>
        <v>1205171.94</v>
      </c>
      <c r="H8" s="61">
        <f t="shared" si="0"/>
        <v>596247</v>
      </c>
      <c r="I8" s="57">
        <f t="shared" si="0"/>
        <v>628132.8</v>
      </c>
      <c r="J8" s="64">
        <f t="shared" si="0"/>
        <v>671857.65</v>
      </c>
      <c r="K8" s="61">
        <f t="shared" si="0"/>
        <v>597777</v>
      </c>
      <c r="L8" s="57">
        <f t="shared" si="0"/>
        <v>615127.1</v>
      </c>
      <c r="M8" s="64">
        <f t="shared" si="0"/>
        <v>706681.01</v>
      </c>
    </row>
    <row r="9" spans="1:13" ht="12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3"/>
      <c r="L9" s="53"/>
      <c r="M9" s="53"/>
    </row>
    <row r="10" ht="13.5" thickBot="1"/>
    <row r="11" spans="1:13" ht="29.25" customHeight="1">
      <c r="A11" s="48" t="s">
        <v>16</v>
      </c>
      <c r="B11" s="59" t="s">
        <v>6</v>
      </c>
      <c r="C11" s="59" t="s">
        <v>33</v>
      </c>
      <c r="D11" s="68" t="s">
        <v>43</v>
      </c>
      <c r="E11" s="67" t="s">
        <v>19</v>
      </c>
      <c r="F11" s="59" t="s">
        <v>35</v>
      </c>
      <c r="G11" s="68" t="s">
        <v>43</v>
      </c>
      <c r="H11" s="67" t="s">
        <v>20</v>
      </c>
      <c r="I11" s="59" t="s">
        <v>37</v>
      </c>
      <c r="J11" s="68" t="s">
        <v>43</v>
      </c>
      <c r="K11" s="67" t="s">
        <v>22</v>
      </c>
      <c r="L11" s="59" t="s">
        <v>39</v>
      </c>
      <c r="M11" s="68" t="s">
        <v>43</v>
      </c>
    </row>
    <row r="12" spans="1:13" ht="18" customHeight="1">
      <c r="A12" s="50" t="s">
        <v>17</v>
      </c>
      <c r="B12" s="56">
        <v>93550</v>
      </c>
      <c r="C12" s="55">
        <v>93550</v>
      </c>
      <c r="D12" s="63">
        <v>103181.49</v>
      </c>
      <c r="E12" s="58">
        <v>95550</v>
      </c>
      <c r="F12" s="55">
        <v>95550</v>
      </c>
      <c r="G12" s="63">
        <v>106875.17</v>
      </c>
      <c r="H12" s="58">
        <v>100550</v>
      </c>
      <c r="I12" s="55">
        <v>100550</v>
      </c>
      <c r="J12" s="63">
        <v>108520.07</v>
      </c>
      <c r="K12" s="58">
        <v>106200</v>
      </c>
      <c r="L12" s="56">
        <v>106200</v>
      </c>
      <c r="M12" s="65">
        <v>106771.01</v>
      </c>
    </row>
    <row r="13" spans="1:13" ht="18" customHeight="1">
      <c r="A13" s="50" t="s">
        <v>18</v>
      </c>
      <c r="B13" s="56">
        <v>27300</v>
      </c>
      <c r="C13" s="55">
        <f>40569.6+10230</f>
        <v>50799.6</v>
      </c>
      <c r="D13" s="63">
        <f>35274.65+15390</f>
        <v>50664.65</v>
      </c>
      <c r="E13" s="58">
        <v>21275</v>
      </c>
      <c r="F13" s="55">
        <f>32747.5+400</f>
        <v>33147.5</v>
      </c>
      <c r="G13" s="63">
        <f>24592.95+2200</f>
        <v>26792.95</v>
      </c>
      <c r="H13" s="58">
        <v>12700</v>
      </c>
      <c r="I13" s="55">
        <f>24784.9+1100</f>
        <v>25884.9</v>
      </c>
      <c r="J13" s="63">
        <f>30448.8+1480.3</f>
        <v>31929.1</v>
      </c>
      <c r="K13" s="58">
        <v>9170</v>
      </c>
      <c r="L13" s="56">
        <v>26033.6</v>
      </c>
      <c r="M13" s="65">
        <v>143843.47</v>
      </c>
    </row>
    <row r="14" spans="1:13" ht="18" customHeight="1">
      <c r="A14" s="50" t="s">
        <v>21</v>
      </c>
      <c r="B14" s="56">
        <v>201300</v>
      </c>
      <c r="C14" s="55">
        <v>206066.1</v>
      </c>
      <c r="D14" s="63">
        <v>201300</v>
      </c>
      <c r="E14" s="58">
        <v>200000</v>
      </c>
      <c r="F14" s="55">
        <v>200000</v>
      </c>
      <c r="G14" s="63">
        <v>200000</v>
      </c>
      <c r="H14" s="58">
        <v>150000</v>
      </c>
      <c r="I14" s="55">
        <v>133074.3</v>
      </c>
      <c r="J14" s="63">
        <v>131236</v>
      </c>
      <c r="K14" s="58">
        <v>145000</v>
      </c>
      <c r="L14" s="56">
        <v>145354.4</v>
      </c>
      <c r="M14" s="65">
        <v>100349.36</v>
      </c>
    </row>
    <row r="15" spans="1:13" ht="18" customHeight="1">
      <c r="A15" s="50" t="s">
        <v>23</v>
      </c>
      <c r="B15" s="56">
        <v>349903</v>
      </c>
      <c r="C15" s="55">
        <f>81799.1+324001.1+8131.3</f>
        <v>413931.49999999994</v>
      </c>
      <c r="D15" s="63">
        <f>81419.1+323276.29+8131.23</f>
        <v>412826.62</v>
      </c>
      <c r="E15" s="58">
        <v>361830</v>
      </c>
      <c r="F15" s="55">
        <f>96668.6+407762.8</f>
        <v>504431.4</v>
      </c>
      <c r="G15" s="63">
        <f>96208.17+407762.76</f>
        <v>503970.93</v>
      </c>
      <c r="H15" s="58">
        <v>366883</v>
      </c>
      <c r="I15" s="55">
        <f>87333.6+420271.9</f>
        <v>507605.5</v>
      </c>
      <c r="J15" s="63">
        <f>87833.6+420271.77</f>
        <v>508105.37</v>
      </c>
      <c r="K15" s="58">
        <v>384052</v>
      </c>
      <c r="L15" s="56">
        <v>731318.4</v>
      </c>
      <c r="M15" s="65">
        <v>730517.14</v>
      </c>
    </row>
    <row r="16" spans="1:13" ht="20.25" customHeight="1" thickBot="1">
      <c r="A16" s="51" t="s">
        <v>4</v>
      </c>
      <c r="B16" s="57">
        <f>SUM(B12:B15)</f>
        <v>672053</v>
      </c>
      <c r="C16" s="57">
        <f aca="true" t="shared" si="1" ref="C16:M16">SUM(C12:C15)</f>
        <v>764347.2</v>
      </c>
      <c r="D16" s="64">
        <f t="shared" si="1"/>
        <v>767972.76</v>
      </c>
      <c r="E16" s="61">
        <f t="shared" si="1"/>
        <v>678655</v>
      </c>
      <c r="F16" s="57">
        <f t="shared" si="1"/>
        <v>833128.9</v>
      </c>
      <c r="G16" s="64">
        <f t="shared" si="1"/>
        <v>837639.05</v>
      </c>
      <c r="H16" s="61">
        <f t="shared" si="1"/>
        <v>630133</v>
      </c>
      <c r="I16" s="57">
        <f t="shared" si="1"/>
        <v>767114.7</v>
      </c>
      <c r="J16" s="64">
        <f t="shared" si="1"/>
        <v>779790.54</v>
      </c>
      <c r="K16" s="61">
        <f t="shared" si="1"/>
        <v>644422</v>
      </c>
      <c r="L16" s="57">
        <f t="shared" si="1"/>
        <v>1008906.4</v>
      </c>
      <c r="M16" s="64">
        <f t="shared" si="1"/>
        <v>1081480.98</v>
      </c>
    </row>
    <row r="18" ht="13.5" thickBot="1"/>
    <row r="19" spans="1:10" ht="29.25" customHeight="1">
      <c r="A19" s="48" t="s">
        <v>16</v>
      </c>
      <c r="B19" s="59" t="s">
        <v>46</v>
      </c>
      <c r="C19" s="59" t="s">
        <v>47</v>
      </c>
      <c r="D19" s="68" t="s">
        <v>43</v>
      </c>
      <c r="E19" s="59" t="s">
        <v>49</v>
      </c>
      <c r="F19" s="59" t="s">
        <v>50</v>
      </c>
      <c r="G19" s="68" t="s">
        <v>43</v>
      </c>
      <c r="H19" s="59" t="s">
        <v>52</v>
      </c>
      <c r="I19" s="59" t="s">
        <v>53</v>
      </c>
      <c r="J19" s="68" t="s">
        <v>43</v>
      </c>
    </row>
    <row r="20" spans="1:10" ht="18" customHeight="1">
      <c r="A20" s="50" t="s">
        <v>17</v>
      </c>
      <c r="B20" s="56">
        <v>108400</v>
      </c>
      <c r="C20" s="55">
        <v>108400</v>
      </c>
      <c r="D20" s="63">
        <v>107669.59</v>
      </c>
      <c r="E20" s="56">
        <v>108400</v>
      </c>
      <c r="F20" s="55">
        <v>108400</v>
      </c>
      <c r="G20" s="63">
        <v>118312</v>
      </c>
      <c r="H20" s="56">
        <v>128700</v>
      </c>
      <c r="I20" s="55">
        <v>128700</v>
      </c>
      <c r="J20" s="63">
        <v>115741</v>
      </c>
    </row>
    <row r="21" spans="1:10" ht="18" customHeight="1">
      <c r="A21" s="50" t="s">
        <v>18</v>
      </c>
      <c r="B21" s="56">
        <v>35600</v>
      </c>
      <c r="C21" s="55">
        <v>50081.5</v>
      </c>
      <c r="D21" s="63">
        <v>66042.71</v>
      </c>
      <c r="E21" s="56">
        <v>23323</v>
      </c>
      <c r="F21" s="55">
        <v>38107.3</v>
      </c>
      <c r="G21" s="63">
        <v>74330.1</v>
      </c>
      <c r="H21" s="56">
        <v>37236</v>
      </c>
      <c r="I21" s="55">
        <v>74609</v>
      </c>
      <c r="J21" s="63">
        <v>469900</v>
      </c>
    </row>
    <row r="22" spans="1:10" ht="18" customHeight="1">
      <c r="A22" s="50" t="s">
        <v>21</v>
      </c>
      <c r="B22" s="56">
        <v>140000</v>
      </c>
      <c r="C22" s="55">
        <v>140000</v>
      </c>
      <c r="D22" s="63">
        <v>120000</v>
      </c>
      <c r="E22" s="56">
        <v>140000</v>
      </c>
      <c r="F22" s="55">
        <v>145530</v>
      </c>
      <c r="G22" s="63">
        <v>120100</v>
      </c>
      <c r="H22" s="56">
        <v>140000</v>
      </c>
      <c r="I22" s="55">
        <v>140000</v>
      </c>
      <c r="J22" s="63">
        <v>120000</v>
      </c>
    </row>
    <row r="23" spans="1:10" ht="18" customHeight="1">
      <c r="A23" s="50" t="s">
        <v>23</v>
      </c>
      <c r="B23" s="56">
        <v>429220</v>
      </c>
      <c r="C23" s="55">
        <v>626948.6</v>
      </c>
      <c r="D23" s="63">
        <v>627231.18</v>
      </c>
      <c r="E23" s="56">
        <v>461893</v>
      </c>
      <c r="F23" s="55">
        <v>730355.7</v>
      </c>
      <c r="G23" s="63">
        <f>728395.2+370</f>
        <v>728765.2</v>
      </c>
      <c r="H23" s="56">
        <v>476598</v>
      </c>
      <c r="I23" s="55">
        <v>664048</v>
      </c>
      <c r="J23" s="63">
        <v>662277</v>
      </c>
    </row>
    <row r="24" spans="1:10" ht="21" customHeight="1" thickBot="1">
      <c r="A24" s="51" t="s">
        <v>4</v>
      </c>
      <c r="B24" s="57">
        <f aca="true" t="shared" si="2" ref="B24:G24">SUM(B20:B23)</f>
        <v>713220</v>
      </c>
      <c r="C24" s="57">
        <f t="shared" si="2"/>
        <v>925430.1</v>
      </c>
      <c r="D24" s="64">
        <f t="shared" si="2"/>
        <v>920943.48</v>
      </c>
      <c r="E24" s="57">
        <f t="shared" si="2"/>
        <v>733616</v>
      </c>
      <c r="F24" s="57">
        <f t="shared" si="2"/>
        <v>1022393</v>
      </c>
      <c r="G24" s="64">
        <f t="shared" si="2"/>
        <v>1041507.2999999999</v>
      </c>
      <c r="H24" s="57">
        <f>SUM(H20:H23)</f>
        <v>782534</v>
      </c>
      <c r="I24" s="57">
        <f>SUM(I20:I23)</f>
        <v>1007357</v>
      </c>
      <c r="J24" s="64">
        <f>SUM(J20:J23)</f>
        <v>1367918</v>
      </c>
    </row>
    <row r="27" ht="12.75">
      <c r="A27" s="54" t="s">
        <v>44</v>
      </c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/>
  <mergeCells count="1">
    <mergeCell ref="A1:M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Jesinova</dc:creator>
  <cp:keywords/>
  <dc:description/>
  <cp:lastModifiedBy>Ješinová Jaroslava</cp:lastModifiedBy>
  <cp:lastPrinted>2020-07-01T08:51:30Z</cp:lastPrinted>
  <dcterms:created xsi:type="dcterms:W3CDTF">2012-12-04T06:10:51Z</dcterms:created>
  <dcterms:modified xsi:type="dcterms:W3CDTF">2021-08-23T06:30:59Z</dcterms:modified>
  <cp:category/>
  <cp:version/>
  <cp:contentType/>
  <cp:contentStatus/>
</cp:coreProperties>
</file>