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Z:\Výběrové řízení,zakázky\1. Rozdělané, probíhající\Praha 6_Obměna a doplnění - mobilní nádoby ČS. armády\Zpracované\"/>
    </mc:Choice>
  </mc:AlternateContent>
  <xr:revisionPtr revIDLastSave="0" documentId="13_ncr:1_{103E6E71-B758-4038-AF4D-8B680A0AC5AC}" xr6:coauthVersionLast="45" xr6:coauthVersionMax="45" xr10:uidLastSave="{00000000-0000-0000-0000-000000000000}"/>
  <bookViews>
    <workbookView xWindow="-108" yWindow="-108" windowWidth="23256" windowHeight="12576" tabRatio="429" xr2:uid="{00000000-000D-0000-FFFF-FFFF00000000}"/>
  </bookViews>
  <sheets>
    <sheet name="ROZPOČET" sheetId="1" r:id="rId1"/>
  </sheets>
  <definedNames>
    <definedName name="__xlnm.Print_Area_1">ROZPOČET!$A$53:$G$129</definedName>
    <definedName name="Excel_BuiltIn_Print_Area_1_1">ROZPOČET!$A$53:$G$129</definedName>
    <definedName name="Excel_BuiltIn_Print_Area_1_1_1">ROZPOČET!$A$53:$G$129</definedName>
    <definedName name="Excel_BuiltIn_Print_Area_1_1_1_1">ROZPOČET!$A$74:$G$129</definedName>
    <definedName name="Excel_BuiltIn_Print_Area_2">"#REF!"</definedName>
    <definedName name="Excel_BuiltIn_Print_Area_2_1">"#REF!"</definedName>
    <definedName name="_xlnm.Print_Area" localSheetId="0">ROZPOČET!$A$1:$G$130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8" i="1" l="1"/>
  <c r="G127" i="1"/>
  <c r="G82" i="1" l="1"/>
  <c r="E81" i="1"/>
  <c r="G81" i="1" s="1"/>
  <c r="E79" i="1"/>
  <c r="G79" i="1" s="1"/>
  <c r="G80" i="1"/>
  <c r="E121" i="1"/>
  <c r="E119" i="1"/>
  <c r="E118" i="1"/>
  <c r="E117" i="1"/>
  <c r="E116" i="1"/>
  <c r="E115" i="1"/>
  <c r="E114" i="1"/>
  <c r="E113" i="1"/>
  <c r="E112" i="1"/>
  <c r="G111" i="1"/>
  <c r="G112" i="1"/>
  <c r="G109" i="1"/>
  <c r="E105" i="1" l="1"/>
  <c r="G105" i="1" s="1"/>
  <c r="E106" i="1"/>
  <c r="G106" i="1" s="1"/>
  <c r="E103" i="1"/>
  <c r="G103" i="1" s="1"/>
  <c r="E94" i="1"/>
  <c r="G94" i="1" s="1"/>
  <c r="E93" i="1"/>
  <c r="G93" i="1"/>
  <c r="G92" i="1"/>
  <c r="G91" i="1"/>
  <c r="G85" i="1"/>
  <c r="E88" i="1"/>
  <c r="G88" i="1" s="1"/>
  <c r="E87" i="1"/>
  <c r="G87" i="1" s="1"/>
  <c r="G86" i="1"/>
  <c r="G83" i="1"/>
  <c r="G71" i="1"/>
  <c r="G70" i="1"/>
  <c r="G69" i="1"/>
  <c r="G61" i="1"/>
  <c r="G62" i="1"/>
  <c r="G63" i="1"/>
  <c r="G64" i="1"/>
  <c r="G65" i="1"/>
  <c r="G66" i="1"/>
  <c r="G60" i="1"/>
  <c r="G57" i="1"/>
  <c r="G95" i="1" l="1"/>
  <c r="G89" i="1"/>
  <c r="G129" i="1" l="1"/>
  <c r="E104" i="1" l="1"/>
  <c r="G104" i="1" s="1"/>
  <c r="E72" i="1" l="1"/>
  <c r="E101" i="1" s="1"/>
  <c r="E67" i="1"/>
  <c r="E99" i="1" s="1"/>
  <c r="E100" i="1" l="1"/>
  <c r="G100" i="1" s="1"/>
  <c r="G99" i="1"/>
  <c r="E102" i="1"/>
  <c r="G102" i="1" s="1"/>
  <c r="G101" i="1"/>
  <c r="G72" i="1"/>
  <c r="G67" i="1"/>
  <c r="E58" i="1" l="1"/>
  <c r="G58" i="1" l="1"/>
  <c r="G73" i="1" s="1"/>
  <c r="G74" i="1" s="1"/>
  <c r="G113" i="1" l="1"/>
  <c r="E110" i="1"/>
  <c r="G110" i="1" s="1"/>
  <c r="G116" i="1"/>
  <c r="G117" i="1" l="1"/>
  <c r="G118" i="1"/>
  <c r="G115" i="1"/>
  <c r="G119" i="1"/>
  <c r="G114" i="1"/>
  <c r="G121" i="1"/>
  <c r="E120" i="1" l="1"/>
  <c r="G120" i="1" s="1"/>
  <c r="G107" i="1" l="1"/>
  <c r="F38" i="1"/>
  <c r="G122" i="1"/>
  <c r="G123" i="1" s="1"/>
  <c r="F40" i="1" l="1"/>
  <c r="F44" i="1" s="1"/>
  <c r="F48" i="1" s="1"/>
  <c r="F29" i="1" s="1"/>
  <c r="F46" i="1" l="1"/>
</calcChain>
</file>

<file path=xl/sharedStrings.xml><?xml version="1.0" encoding="utf-8"?>
<sst xmlns="http://schemas.openxmlformats.org/spreadsheetml/2006/main" count="218" uniqueCount="140">
  <si>
    <t>Náklady za rostlinný materiál</t>
  </si>
  <si>
    <t>latinský název</t>
  </si>
  <si>
    <t>český název</t>
  </si>
  <si>
    <t>výsadbová velikost</t>
  </si>
  <si>
    <t>cena za kus</t>
  </si>
  <si>
    <t xml:space="preserve">Stromy alejového typu s balem </t>
  </si>
  <si>
    <t xml:space="preserve">Stromy alejového typu s balem – celkem </t>
  </si>
  <si>
    <t>levandule lékařská</t>
  </si>
  <si>
    <t>ks</t>
  </si>
  <si>
    <t>m2</t>
  </si>
  <si>
    <t>m3</t>
  </si>
  <si>
    <t>kg</t>
  </si>
  <si>
    <t>Výsadba alejového stromu s balem</t>
  </si>
  <si>
    <t>t</t>
  </si>
  <si>
    <t>Zhotovení obalu kmene z rákosové nebo kokosové rohože v jedné vrstvě v rovině nebo na svahu do 1:5</t>
  </si>
  <si>
    <t>R</t>
  </si>
  <si>
    <t>specifikace</t>
  </si>
  <si>
    <t>184 50-1141</t>
  </si>
  <si>
    <t>184 21-5132</t>
  </si>
  <si>
    <t>Ukotvení dřeviny třemi kůly, délky přes 1 do 2 m průměru do 100 mm</t>
  </si>
  <si>
    <t>Dodání kůlů délky 2500 mm, průměru 60 mm (3 ks k jedné dřevině), vč. ceny dopravy materiálu</t>
  </si>
  <si>
    <t>Dodání příčníků délky 500 mm, průměru 60 mm (3 ks k jedné dřevině), vč. ceny dopravy materiálu</t>
  </si>
  <si>
    <t>Dodání úvazku (3 ks k jedné dřevině) , vč. ceny dopravy materiálu</t>
  </si>
  <si>
    <t>počet kusů</t>
  </si>
  <si>
    <t>cena celkem bez DPH</t>
  </si>
  <si>
    <t>185 80-4312</t>
  </si>
  <si>
    <t>Absorbční prostředek - práškový koncentrát  v dávce 100 g ke každému stromu</t>
  </si>
  <si>
    <t>Náklady za práce - sadové úpravy</t>
  </si>
  <si>
    <t>185 85-1121</t>
  </si>
  <si>
    <t>Dovoz vody pro zálivku rostlin na vzdálenost do 1000 m</t>
  </si>
  <si>
    <t>Trvalky a traviny</t>
  </si>
  <si>
    <t>Trvalky a traviny - celkem</t>
  </si>
  <si>
    <t>Výsadba dřeviny s balem do předem vyhloubené jamky se zalitím v rovině nebo ve svahu 1:5 při průměru balu přes 400 do 500 mm</t>
  </si>
  <si>
    <t>184 10-2114</t>
  </si>
  <si>
    <t>Povýsadbový řez vysazených stromů vč. Likvidace odpadu</t>
  </si>
  <si>
    <t>Doprava rostlinného materiálu</t>
  </si>
  <si>
    <t>kpl</t>
  </si>
  <si>
    <t>Stavba:</t>
  </si>
  <si>
    <t>Místo:</t>
  </si>
  <si>
    <t>Objednatel:</t>
  </si>
  <si>
    <t>Datum:</t>
  </si>
  <si>
    <t>Zhotovitel:</t>
  </si>
  <si>
    <t>Projektant:</t>
  </si>
  <si>
    <t>Living in green s.r.o.</t>
  </si>
  <si>
    <t>Palackého 70</t>
  </si>
  <si>
    <t>252 29 Dobřichovice</t>
  </si>
  <si>
    <t>IČO: 24828301</t>
  </si>
  <si>
    <t>DIČ: CZ24828301</t>
  </si>
  <si>
    <t>Vypracoval:</t>
  </si>
  <si>
    <t>Ing. Pavlína Elfová</t>
  </si>
  <si>
    <t>Cena s DPH 21 %</t>
  </si>
  <si>
    <t>REKAPITULACE ROZPOČTU</t>
  </si>
  <si>
    <t>Cena celkem bez DPH</t>
  </si>
  <si>
    <t>Sazba DPH - 21 %</t>
  </si>
  <si>
    <t xml:space="preserve">Cena s DPH </t>
  </si>
  <si>
    <t>Náklady za práce - sadové úpravy - celkem</t>
  </si>
  <si>
    <t>Náklady za rostlinný materiál -  celkem</t>
  </si>
  <si>
    <t>183 21-1321</t>
  </si>
  <si>
    <t>Dodávka kokosové nebo rákosové rohože na zhotovení obalu kmene, vč. ceny dopravy materiálu</t>
  </si>
  <si>
    <t>Acer campestre Elsrijk</t>
  </si>
  <si>
    <t>javor babyka</t>
  </si>
  <si>
    <t>Penissetum alopecuroides Hameln</t>
  </si>
  <si>
    <t>k9</t>
  </si>
  <si>
    <t>gaura</t>
  </si>
  <si>
    <t>kakost</t>
  </si>
  <si>
    <t>kohoutek</t>
  </si>
  <si>
    <t>dochan</t>
  </si>
  <si>
    <t>šalvěj</t>
  </si>
  <si>
    <t>česnek</t>
  </si>
  <si>
    <t>narcis</t>
  </si>
  <si>
    <t>tulipán</t>
  </si>
  <si>
    <t>cibule</t>
  </si>
  <si>
    <t xml:space="preserve">Příprava záhonů - trvalkové výsadby – celkem </t>
  </si>
  <si>
    <t>Zalití rostlin vodou plochy záhonů jednotlivě přes 20 m2 (20 l / m2)</t>
  </si>
  <si>
    <t>Dovoz vody pro zálivku rostlin na vzdálenost do 1000 m (80 l / dřevina)</t>
  </si>
  <si>
    <t xml:space="preserve">	Výsadba květin do připravené půdy se zalitím květin hrnkovaných o průměru květináče do 80 mm</t>
  </si>
  <si>
    <t>MČ Praha 6</t>
  </si>
  <si>
    <t>ODŽP - ŽP - 12</t>
  </si>
  <si>
    <t>Čs. Armády 601/23</t>
  </si>
  <si>
    <t>160 52 Praha 6</t>
  </si>
  <si>
    <t>Obměna a doplnění výsadeb - středový pás Čsl. Armády</t>
  </si>
  <si>
    <t>ulice československé Armády, Praha 6</t>
  </si>
  <si>
    <t>6.2.2020</t>
  </si>
  <si>
    <t>10 -12</t>
  </si>
  <si>
    <t>Carex comans</t>
  </si>
  <si>
    <t>ostřice</t>
  </si>
  <si>
    <t>Lavandula angustifolia</t>
  </si>
  <si>
    <t>levandule</t>
  </si>
  <si>
    <t>Gaura lindheimeri Gambit White</t>
  </si>
  <si>
    <t>Geranium sanguineum Album</t>
  </si>
  <si>
    <t>Lychnis viscaria Plena</t>
  </si>
  <si>
    <t>Salvia nemorosa Ametyst</t>
  </si>
  <si>
    <t xml:space="preserve">Cibuloviny </t>
  </si>
  <si>
    <t>Cibuloviny  - celkem</t>
  </si>
  <si>
    <t>Tulipa Apeldoorn</t>
  </si>
  <si>
    <t>Narcissus cyclyamineus Jetfire</t>
  </si>
  <si>
    <t>Allium aflatunense</t>
  </si>
  <si>
    <t>Příprava vegetačního souvrství - trvalkové výsadby</t>
  </si>
  <si>
    <t>Likvidace stávajících nádob</t>
  </si>
  <si>
    <t>Příprava nádob pro vysazování rostlin v nádoby do 700 mm a plocha do 3 m2 s naplněním zeminou (včetně : náklady na osazení a stabilizaci nádoby na místě, zřízení vsakovací vrstvy a naplnění nádob zeminou nebo substrátem při výšce nádoby do 700 mm)</t>
  </si>
  <si>
    <t xml:space="preserve">Dodávka štěrku fr. 16/32  do drenážní vrstvy (plocha  3 m2 x 0,05 m = 0,15 m3 = 0,3 t /1 nádobu), včetně dopravy </t>
  </si>
  <si>
    <t>Kvalitní tříděná zemina bonity I. Včetně dopravy ( plocha 3 m2 x 0,35 = 1,05 m3 * koef slehnutí 1,3 = 1,4 m3 = 2,4 t )</t>
  </si>
  <si>
    <t>Doprava nádob na místo určení a jejich rozmístění</t>
  </si>
  <si>
    <t>Příprava vegetačního souvrství - výsadba stromů</t>
  </si>
  <si>
    <t>Příprava vegetačního souvrství - výsadba stromů - celkem</t>
  </si>
  <si>
    <t xml:space="preserve">Dodávka štěrku fr. 16/32  do drenážní vrstvy (plocha  3 m2 x 0,1 m = 0,3 m3 = 0,6 t /1 nádobu), včetně dopravy </t>
  </si>
  <si>
    <t>Kvalitní tříděná zemina bonity I. Včetně dopravy ( plocha 3 m2 x 0,7 = 2,1 m3 * koef slehnutí 1,3 = 2,7 m3 = 4,9 t )</t>
  </si>
  <si>
    <t>Příplatek k výsadbě květin za výsadby do nádob</t>
  </si>
  <si>
    <t xml:space="preserve"> Výsadba cibulí nebo hlíz</t>
  </si>
  <si>
    <t>Příplatek k výsadbě cibulovin do nádob</t>
  </si>
  <si>
    <t>Výsadba květin a cibulovin</t>
  </si>
  <si>
    <t>Výsadba květin a cibulovin - celkem</t>
  </si>
  <si>
    <t>Dodávka jemné mulčovací kůry tl. vrstvy 0,05 m, vč. dopravy</t>
  </si>
  <si>
    <t>Nádoby</t>
  </si>
  <si>
    <t>Nádoby- celkem</t>
  </si>
  <si>
    <t>Mulčování rostlin kůrou tl. do 0,1 m v rovině a svahu do 1:5</t>
  </si>
  <si>
    <t>Příplatek za výsadbu dřeviny s balem D do 0,4 m do nádob nebo zvýšených záhonů</t>
  </si>
  <si>
    <t>184 10-2183</t>
  </si>
  <si>
    <t>Hnojení tabletovým hnojivem s obsahem ureaformu hořčíku a stopových prvků  vč. Dodávky (5 ks tablet / strom), vč. ceny dopravy materiálu a aplikace</t>
  </si>
  <si>
    <t>184 91-1421</t>
  </si>
  <si>
    <t>183 21-1319</t>
  </si>
  <si>
    <t>183 21-1313</t>
  </si>
  <si>
    <t xml:space="preserve">Výsadba alej. stromu s balem  – celkem </t>
  </si>
  <si>
    <t>Hloubení jamek bez výměny půdy zeminy tř 1 až 4 objem do 1 m3 v rovině a svahu do 1:5</t>
  </si>
  <si>
    <t>183 10-1121</t>
  </si>
  <si>
    <t>Odstranění zeminy, substrátu a vsakovací vrstvy z nádob v do 700 mm a plochy do 3,00 m2</t>
  </si>
  <si>
    <t>Odvoz zeminy a vsakovací vrstvy na skládku a skládkovné (přibližně 1,4 m2 = 2,2 t/ nádoba)</t>
  </si>
  <si>
    <t>Vyzvednutí dřeviny k přesazení s balem D do 0,8 m v rovině a svahu do 1:5</t>
  </si>
  <si>
    <t xml:space="preserve">Likvidace stávajících nádob – celkem </t>
  </si>
  <si>
    <t>Likvidace stávajících nádob (naložení, odvoz na skládku, skládkovné)</t>
  </si>
  <si>
    <t>Dopravně - inženýrská opatření nutná pro realizaci na místě</t>
  </si>
  <si>
    <t>Nádoba pro výsadbu rostlin, rozměry (v x š x d): 1000 x 1500 x 2000 mm; dno s odtokovými otvory; materiál: borovicové dřevo profil 55 x 35 mm, nátěr základovou impregnací , 2x nátěr ochrannou lazurou odstín ořech; izolace: extrudovaný polystyren síly 60 mm; hydroizolační folie mezi izolační a pěstební vrstvou</t>
  </si>
  <si>
    <t>Nádoba pro výsadbu rostlin, rozměry (v x š x d): 600 x 1500 x 2000 mm; dno s odtokovými otvory; materiál: borovicové dřevo profil 55 x 35 mm, nátěr základovou impregnací , 2x nátěr ochrannou lazurou odstín ořech; izolace: extrudovaný polystyren síly 60 mm; hydroizolační folie mezi izolační a pěstební vrstvou</t>
  </si>
  <si>
    <t>Příprava nádob pro vysazování rostlin v nádoby do 100 mm a plocha do 3 m2 s naplněním zeminou (včetně : náklady na osazení a stabilizaci nádoby na místě, zřízení vsakovací vrstvy a naplnění nádob zeminou nebo substrátem při výšce nádoby do 700 mm)</t>
  </si>
  <si>
    <t>položka</t>
  </si>
  <si>
    <t>kód URS</t>
  </si>
  <si>
    <t>Sadovnický a zahradnický servis s.r.o.</t>
  </si>
  <si>
    <t>Ruzyňská 209/8</t>
  </si>
  <si>
    <t>161 00  Praha 6</t>
  </si>
  <si>
    <t>IČ: 27404862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</si>
</sst>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Kč-405];[Red]\-#,##0.00\ [$Kč-405]"/>
    <numFmt numFmtId="165" formatCode="#,##0\ [$Kč-405];[Red]\-#,##0\ [$Kč-405]"/>
    <numFmt numFmtId="166" formatCode="0.0"/>
    <numFmt numFmtId="167" formatCode="#,##0.00\ &quot;Kč&quot;"/>
    <numFmt numFmtId="168" formatCode="0.00%;\-0.00%"/>
  </numFmts>
  <fonts count="23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3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55"/>
      <name val="Arial"/>
      <family val="2"/>
      <charset val="238"/>
    </font>
    <font>
      <b/>
      <sz val="13"/>
      <color rgb="FFFF0000"/>
      <name val="Arial"/>
      <family val="2"/>
      <charset val="238"/>
    </font>
    <font>
      <sz val="8"/>
      <color indexed="55"/>
      <name val="Arial"/>
      <family val="2"/>
      <charset val="238"/>
    </font>
    <font>
      <b/>
      <sz val="10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12" fillId="0" borderId="0"/>
    <xf numFmtId="0" fontId="12" fillId="0" borderId="0"/>
    <xf numFmtId="0" fontId="1" fillId="0" borderId="0"/>
  </cellStyleXfs>
  <cellXfs count="218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4" fontId="9" fillId="2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right" vertical="center"/>
    </xf>
    <xf numFmtId="14" fontId="9" fillId="6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2" fillId="4" borderId="0" xfId="1" applyFont="1" applyFill="1"/>
    <xf numFmtId="0" fontId="0" fillId="4" borderId="1" xfId="1" applyFont="1" applyFill="1" applyBorder="1" applyAlignment="1">
      <alignment horizontal="center" vertical="center"/>
    </xf>
    <xf numFmtId="2" fontId="9" fillId="0" borderId="1" xfId="1" applyNumberFormat="1" applyFont="1" applyFill="1" applyBorder="1" applyAlignment="1">
      <alignment horizontal="center" vertical="center"/>
    </xf>
    <xf numFmtId="0" fontId="4" fillId="8" borderId="1" xfId="1" applyFont="1" applyFill="1" applyBorder="1" applyAlignment="1">
      <alignment vertical="center"/>
    </xf>
    <xf numFmtId="0" fontId="14" fillId="0" borderId="0" xfId="1" applyFont="1"/>
    <xf numFmtId="0" fontId="0" fillId="0" borderId="1" xfId="1" applyFont="1" applyFill="1" applyBorder="1" applyAlignment="1">
      <alignment horizontal="center" vertical="center" wrapText="1"/>
    </xf>
    <xf numFmtId="0" fontId="9" fillId="9" borderId="0" xfId="1" applyFont="1" applyFill="1"/>
    <xf numFmtId="0" fontId="2" fillId="10" borderId="1" xfId="1" applyFont="1" applyFill="1" applyBorder="1" applyAlignment="1">
      <alignment horizontal="center" vertical="center"/>
    </xf>
    <xf numFmtId="0" fontId="2" fillId="10" borderId="0" xfId="1" applyFont="1" applyFill="1"/>
    <xf numFmtId="0" fontId="2" fillId="11" borderId="1" xfId="1" applyFon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0" fontId="5" fillId="8" borderId="1" xfId="1" applyFont="1" applyFill="1" applyBorder="1" applyAlignment="1">
      <alignment vertical="center"/>
    </xf>
    <xf numFmtId="0" fontId="3" fillId="0" borderId="0" xfId="1" applyFont="1"/>
    <xf numFmtId="167" fontId="9" fillId="0" borderId="1" xfId="1" applyNumberFormat="1" applyFont="1" applyFill="1" applyBorder="1" applyAlignment="1">
      <alignment horizontal="right" vertical="center"/>
    </xf>
    <xf numFmtId="1" fontId="0" fillId="0" borderId="1" xfId="1" applyNumberFormat="1" applyFont="1" applyFill="1" applyBorder="1" applyAlignment="1">
      <alignment horizontal="center" vertical="center"/>
    </xf>
    <xf numFmtId="9" fontId="9" fillId="5" borderId="1" xfId="1" applyNumberFormat="1" applyFont="1" applyFill="1" applyBorder="1" applyAlignment="1">
      <alignment horizontal="center" vertical="center"/>
    </xf>
    <xf numFmtId="0" fontId="2" fillId="13" borderId="1" xfId="1" applyFont="1" applyFill="1" applyBorder="1"/>
    <xf numFmtId="0" fontId="2" fillId="0" borderId="0" xfId="1" applyFont="1" applyBorder="1" applyAlignment="1">
      <alignment vertical="center"/>
    </xf>
    <xf numFmtId="164" fontId="9" fillId="0" borderId="0" xfId="1" applyNumberFormat="1" applyFont="1" applyFill="1" applyBorder="1" applyAlignment="1">
      <alignment horizontal="right" vertical="center"/>
    </xf>
    <xf numFmtId="165" fontId="9" fillId="0" borderId="0" xfId="1" applyNumberFormat="1" applyFont="1" applyFill="1" applyBorder="1" applyAlignment="1">
      <alignment vertical="center"/>
    </xf>
    <xf numFmtId="164" fontId="9" fillId="5" borderId="0" xfId="1" applyNumberFormat="1" applyFont="1" applyFill="1" applyBorder="1" applyAlignment="1">
      <alignment horizontal="center" vertical="center"/>
    </xf>
    <xf numFmtId="165" fontId="7" fillId="5" borderId="0" xfId="1" applyNumberFormat="1" applyFont="1" applyFill="1" applyBorder="1" applyAlignment="1">
      <alignment vertical="center"/>
    </xf>
    <xf numFmtId="167" fontId="6" fillId="12" borderId="1" xfId="1" applyNumberFormat="1" applyFont="1" applyFill="1" applyBorder="1" applyAlignment="1">
      <alignment horizontal="right" vertical="center"/>
    </xf>
    <xf numFmtId="9" fontId="0" fillId="0" borderId="1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right" vertical="center"/>
    </xf>
    <xf numFmtId="167" fontId="6" fillId="0" borderId="1" xfId="1" applyNumberFormat="1" applyFont="1" applyFill="1" applyBorder="1" applyAlignment="1">
      <alignment horizontal="right" vertical="center" wrapText="1"/>
    </xf>
    <xf numFmtId="167" fontId="7" fillId="2" borderId="1" xfId="1" applyNumberFormat="1" applyFont="1" applyFill="1" applyBorder="1" applyAlignment="1">
      <alignment vertical="center"/>
    </xf>
    <xf numFmtId="167" fontId="6" fillId="0" borderId="1" xfId="1" applyNumberFormat="1" applyFont="1" applyFill="1" applyBorder="1" applyAlignment="1">
      <alignment horizontal="right" vertical="center"/>
    </xf>
    <xf numFmtId="167" fontId="7" fillId="8" borderId="1" xfId="1" applyNumberFormat="1" applyFont="1" applyFill="1" applyBorder="1" applyAlignment="1">
      <alignment vertical="center"/>
    </xf>
    <xf numFmtId="167" fontId="2" fillId="0" borderId="0" xfId="1" applyNumberFormat="1" applyFont="1" applyAlignment="1">
      <alignment vertical="center"/>
    </xf>
    <xf numFmtId="14" fontId="0" fillId="6" borderId="1" xfId="1" applyNumberFormat="1" applyFont="1" applyFill="1" applyBorder="1" applyAlignment="1">
      <alignment horizontal="center" vertical="center"/>
    </xf>
    <xf numFmtId="1" fontId="7" fillId="2" borderId="1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2" fillId="0" borderId="0" xfId="1" applyFont="1" applyBorder="1"/>
    <xf numFmtId="0" fontId="2" fillId="10" borderId="0" xfId="1" applyFont="1" applyFill="1" applyBorder="1" applyAlignment="1">
      <alignment vertical="center"/>
    </xf>
    <xf numFmtId="0" fontId="2" fillId="10" borderId="0" xfId="1" applyFont="1" applyFill="1" applyBorder="1"/>
    <xf numFmtId="0" fontId="2" fillId="4" borderId="0" xfId="1" applyFont="1" applyFill="1" applyBorder="1" applyAlignment="1">
      <alignment vertical="center"/>
    </xf>
    <xf numFmtId="0" fontId="2" fillId="4" borderId="0" xfId="1" applyFont="1" applyFill="1" applyBorder="1"/>
    <xf numFmtId="0" fontId="14" fillId="0" borderId="0" xfId="1" applyFont="1" applyBorder="1"/>
    <xf numFmtId="0" fontId="14" fillId="0" borderId="0" xfId="1" applyFont="1" applyBorder="1" applyAlignment="1">
      <alignment vertical="center"/>
    </xf>
    <xf numFmtId="2" fontId="9" fillId="0" borderId="0" xfId="1" applyNumberFormat="1" applyFont="1" applyFill="1" applyBorder="1" applyAlignment="1">
      <alignment horizontal="center" vertical="center"/>
    </xf>
    <xf numFmtId="164" fontId="9" fillId="4" borderId="0" xfId="1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/>
    <xf numFmtId="0" fontId="9" fillId="9" borderId="0" xfId="1" applyFont="1" applyFill="1" applyBorder="1" applyAlignment="1">
      <alignment vertical="center"/>
    </xf>
    <xf numFmtId="0" fontId="9" fillId="9" borderId="0" xfId="1" applyFont="1" applyFill="1" applyBorder="1"/>
    <xf numFmtId="1" fontId="0" fillId="0" borderId="1" xfId="0" applyNumberFormat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1" fontId="7" fillId="6" borderId="1" xfId="1" applyNumberFormat="1" applyFont="1" applyFill="1" applyBorder="1" applyAlignment="1">
      <alignment horizontal="center" vertical="center"/>
    </xf>
    <xf numFmtId="167" fontId="3" fillId="11" borderId="1" xfId="1" applyNumberFormat="1" applyFont="1" applyFill="1" applyBorder="1" applyAlignment="1">
      <alignment vertical="center"/>
    </xf>
    <xf numFmtId="167" fontId="9" fillId="4" borderId="1" xfId="1" applyNumberFormat="1" applyFont="1" applyFill="1" applyBorder="1" applyAlignment="1">
      <alignment vertical="center"/>
    </xf>
    <xf numFmtId="164" fontId="9" fillId="5" borderId="1" xfId="1" applyNumberFormat="1" applyFont="1" applyFill="1" applyBorder="1" applyAlignment="1">
      <alignment horizontal="center" vertical="center"/>
    </xf>
    <xf numFmtId="167" fontId="7" fillId="5" borderId="1" xfId="1" applyNumberFormat="1" applyFont="1" applyFill="1" applyBorder="1" applyAlignment="1">
      <alignment vertical="center"/>
    </xf>
    <xf numFmtId="0" fontId="9" fillId="9" borderId="1" xfId="0" applyFont="1" applyFill="1" applyBorder="1" applyAlignment="1">
      <alignment horizontal="center" vertical="center"/>
    </xf>
    <xf numFmtId="167" fontId="7" fillId="9" borderId="1" xfId="1" applyNumberFormat="1" applyFont="1" applyFill="1" applyBorder="1" applyAlignment="1">
      <alignment vertical="center"/>
    </xf>
    <xf numFmtId="0" fontId="9" fillId="12" borderId="1" xfId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12" borderId="0" xfId="1" applyFont="1" applyFill="1" applyAlignment="1">
      <alignment horizontal="center" vertical="center"/>
    </xf>
    <xf numFmtId="0" fontId="18" fillId="0" borderId="0" xfId="4" applyFont="1"/>
    <xf numFmtId="0" fontId="15" fillId="0" borderId="0" xfId="4" applyFont="1"/>
    <xf numFmtId="0" fontId="15" fillId="12" borderId="0" xfId="4" applyFont="1" applyFill="1"/>
    <xf numFmtId="0" fontId="3" fillId="0" borderId="0" xfId="1" applyFont="1" applyAlignment="1">
      <alignment horizontal="center" vertical="center"/>
    </xf>
    <xf numFmtId="0" fontId="19" fillId="0" borderId="0" xfId="4" applyFont="1" applyAlignment="1" applyProtection="1">
      <alignment horizontal="left" vertical="center"/>
      <protection locked="0"/>
    </xf>
    <xf numFmtId="0" fontId="15" fillId="0" borderId="0" xfId="4" applyFont="1" applyAlignment="1" applyProtection="1">
      <alignment horizontal="left" vertical="center"/>
      <protection locked="0"/>
    </xf>
    <xf numFmtId="168" fontId="19" fillId="0" borderId="0" xfId="4" applyNumberFormat="1" applyFont="1" applyAlignment="1" applyProtection="1">
      <alignment vertical="center"/>
      <protection locked="0"/>
    </xf>
    <xf numFmtId="0" fontId="15" fillId="12" borderId="0" xfId="4" applyFont="1" applyFill="1" applyAlignment="1" applyProtection="1">
      <alignment horizontal="left" vertical="center"/>
      <protection locked="0"/>
    </xf>
    <xf numFmtId="0" fontId="4" fillId="14" borderId="0" xfId="1" applyFont="1" applyFill="1" applyAlignment="1">
      <alignment vertical="center"/>
    </xf>
    <xf numFmtId="0" fontId="18" fillId="13" borderId="0" xfId="4" applyFont="1" applyFill="1" applyAlignment="1">
      <alignment vertical="center"/>
    </xf>
    <xf numFmtId="167" fontId="18" fillId="13" borderId="1" xfId="4" applyNumberFormat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7" fillId="12" borderId="0" xfId="1" applyFont="1" applyFill="1" applyAlignment="1">
      <alignment horizontal="left" vertical="center"/>
    </xf>
    <xf numFmtId="0" fontId="9" fillId="0" borderId="0" xfId="1" applyAlignment="1">
      <alignment horizontal="center" vertical="center"/>
    </xf>
    <xf numFmtId="167" fontId="18" fillId="12" borderId="0" xfId="4" applyNumberFormat="1" applyFont="1" applyFill="1" applyAlignment="1">
      <alignment vertical="center"/>
    </xf>
    <xf numFmtId="0" fontId="2" fillId="12" borderId="0" xfId="4" applyFont="1" applyFill="1"/>
    <xf numFmtId="0" fontId="2" fillId="0" borderId="0" xfId="4" applyFont="1"/>
    <xf numFmtId="0" fontId="20" fillId="0" borderId="0" xfId="1" applyFont="1" applyAlignment="1">
      <alignment horizontal="center" vertical="center"/>
    </xf>
    <xf numFmtId="0" fontId="14" fillId="0" borderId="0" xfId="4" applyFont="1"/>
    <xf numFmtId="0" fontId="14" fillId="0" borderId="0" xfId="0" applyFont="1"/>
    <xf numFmtId="0" fontId="14" fillId="12" borderId="0" xfId="4" applyFont="1" applyFill="1"/>
    <xf numFmtId="0" fontId="14" fillId="0" borderId="0" xfId="1" applyFont="1" applyAlignment="1">
      <alignment vertical="center"/>
    </xf>
    <xf numFmtId="0" fontId="20" fillId="12" borderId="0" xfId="1" applyFont="1" applyFill="1" applyAlignment="1">
      <alignment horizontal="center" vertical="center"/>
    </xf>
    <xf numFmtId="0" fontId="21" fillId="0" borderId="0" xfId="4" applyFont="1" applyAlignment="1" applyProtection="1">
      <alignment horizontal="left" vertical="center"/>
      <protection locked="0"/>
    </xf>
    <xf numFmtId="168" fontId="21" fillId="0" borderId="0" xfId="4" applyNumberFormat="1" applyFont="1" applyAlignment="1" applyProtection="1">
      <alignment vertical="center"/>
      <protection locked="0"/>
    </xf>
    <xf numFmtId="164" fontId="3" fillId="15" borderId="1" xfId="4" applyNumberFormat="1" applyFont="1" applyFill="1" applyBorder="1" applyAlignment="1">
      <alignment vertical="center"/>
    </xf>
    <xf numFmtId="164" fontId="3" fillId="16" borderId="1" xfId="4" applyNumberFormat="1" applyFont="1" applyFill="1" applyBorder="1" applyAlignment="1">
      <alignment vertical="center"/>
    </xf>
    <xf numFmtId="0" fontId="15" fillId="12" borderId="0" xfId="4" applyFont="1" applyFill="1" applyAlignment="1">
      <alignment vertical="center"/>
    </xf>
    <xf numFmtId="0" fontId="15" fillId="0" borderId="0" xfId="4" applyFont="1" applyAlignment="1">
      <alignment vertical="center"/>
    </xf>
    <xf numFmtId="164" fontId="16" fillId="12" borderId="1" xfId="1" applyNumberFormat="1" applyFont="1" applyFill="1" applyBorder="1" applyAlignment="1">
      <alignment horizontal="right" vertical="center"/>
    </xf>
    <xf numFmtId="164" fontId="13" fillId="0" borderId="0" xfId="1" applyNumberFormat="1" applyFont="1" applyFill="1" applyBorder="1" applyAlignment="1">
      <alignment horizontal="right" vertical="center"/>
    </xf>
    <xf numFmtId="165" fontId="13" fillId="0" borderId="0" xfId="1" applyNumberFormat="1" applyFont="1" applyFill="1" applyBorder="1" applyAlignment="1">
      <alignment vertical="center"/>
    </xf>
    <xf numFmtId="167" fontId="9" fillId="0" borderId="1" xfId="1" applyNumberFormat="1" applyFont="1" applyBorder="1" applyAlignment="1">
      <alignment horizontal="right" vertical="center"/>
    </xf>
    <xf numFmtId="2" fontId="16" fillId="4" borderId="1" xfId="1" applyNumberFormat="1" applyFont="1" applyFill="1" applyBorder="1" applyAlignment="1">
      <alignment horizontal="center" vertical="center"/>
    </xf>
    <xf numFmtId="167" fontId="9" fillId="4" borderId="1" xfId="1" applyNumberFormat="1" applyFill="1" applyBorder="1" applyAlignment="1">
      <alignment vertical="center"/>
    </xf>
    <xf numFmtId="2" fontId="9" fillId="4" borderId="1" xfId="1" applyNumberFormat="1" applyFill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2" fontId="9" fillId="0" borderId="5" xfId="1" applyNumberFormat="1" applyFont="1" applyBorder="1" applyAlignment="1">
      <alignment horizontal="center" vertical="center"/>
    </xf>
    <xf numFmtId="164" fontId="9" fillId="12" borderId="5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6" fillId="12" borderId="1" xfId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right" vertical="center"/>
    </xf>
    <xf numFmtId="0" fontId="3" fillId="0" borderId="0" xfId="4" applyFont="1"/>
    <xf numFmtId="0" fontId="2" fillId="0" borderId="0" xfId="0" applyFont="1"/>
    <xf numFmtId="0" fontId="2" fillId="0" borderId="0" xfId="4" applyFont="1" applyAlignment="1">
      <alignment horizontal="right"/>
    </xf>
    <xf numFmtId="49" fontId="2" fillId="0" borderId="0" xfId="1" applyNumberFormat="1" applyFont="1" applyAlignment="1">
      <alignment horizontal="right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5" fillId="0" borderId="0" xfId="1" applyFont="1" applyBorder="1"/>
    <xf numFmtId="0" fontId="15" fillId="0" borderId="0" xfId="1" applyFont="1"/>
    <xf numFmtId="167" fontId="16" fillId="12" borderId="1" xfId="1" applyNumberFormat="1" applyFont="1" applyFill="1" applyBorder="1" applyAlignment="1">
      <alignment vertical="center"/>
    </xf>
    <xf numFmtId="0" fontId="15" fillId="12" borderId="0" xfId="1" applyFont="1" applyFill="1" applyBorder="1" applyAlignment="1">
      <alignment vertical="center"/>
    </xf>
    <xf numFmtId="0" fontId="15" fillId="12" borderId="0" xfId="1" applyFont="1" applyFill="1" applyBorder="1"/>
    <xf numFmtId="0" fontId="15" fillId="12" borderId="0" xfId="1" applyFont="1" applyFill="1"/>
    <xf numFmtId="9" fontId="16" fillId="0" borderId="1" xfId="1" applyNumberFormat="1" applyFont="1" applyFill="1" applyBorder="1" applyAlignment="1">
      <alignment horizontal="center" vertical="center"/>
    </xf>
    <xf numFmtId="2" fontId="16" fillId="0" borderId="1" xfId="1" applyNumberFormat="1" applyFont="1" applyFill="1" applyBorder="1" applyAlignment="1">
      <alignment horizontal="center" vertical="center"/>
    </xf>
    <xf numFmtId="164" fontId="16" fillId="0" borderId="1" xfId="1" applyNumberFormat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vertical="center"/>
    </xf>
    <xf numFmtId="0" fontId="15" fillId="0" borderId="0" xfId="1" applyFont="1" applyFill="1" applyBorder="1"/>
    <xf numFmtId="0" fontId="15" fillId="0" borderId="0" xfId="1" applyFont="1" applyFill="1"/>
    <xf numFmtId="0" fontId="16" fillId="4" borderId="1" xfId="1" applyFont="1" applyFill="1" applyBorder="1" applyAlignment="1">
      <alignment horizontal="center" vertical="center"/>
    </xf>
    <xf numFmtId="164" fontId="15" fillId="0" borderId="0" xfId="1" applyNumberFormat="1" applyFont="1" applyFill="1" applyBorder="1" applyAlignment="1">
      <alignment vertical="center"/>
    </xf>
    <xf numFmtId="166" fontId="16" fillId="0" borderId="1" xfId="1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7" borderId="0" xfId="1" applyFont="1" applyFill="1" applyBorder="1" applyAlignment="1">
      <alignment vertical="center"/>
    </xf>
    <xf numFmtId="0" fontId="15" fillId="7" borderId="0" xfId="1" applyFont="1" applyFill="1" applyBorder="1"/>
    <xf numFmtId="0" fontId="15" fillId="7" borderId="0" xfId="1" applyFont="1" applyFill="1"/>
    <xf numFmtId="0" fontId="16" fillId="3" borderId="1" xfId="1" applyFont="1" applyFill="1" applyBorder="1" applyAlignment="1">
      <alignment horizontal="center" vertical="center"/>
    </xf>
    <xf numFmtId="164" fontId="16" fillId="3" borderId="1" xfId="1" applyNumberFormat="1" applyFont="1" applyFill="1" applyBorder="1" applyAlignment="1">
      <alignment horizontal="center" vertical="center"/>
    </xf>
    <xf numFmtId="167" fontId="22" fillId="3" borderId="1" xfId="1" applyNumberFormat="1" applyFont="1" applyFill="1" applyBorder="1" applyAlignment="1">
      <alignment vertical="center"/>
    </xf>
    <xf numFmtId="0" fontId="0" fillId="0" borderId="1" xfId="1" applyFont="1" applyBorder="1" applyAlignment="1">
      <alignment horizontal="center" vertical="center"/>
    </xf>
    <xf numFmtId="0" fontId="9" fillId="4" borderId="0" xfId="1" applyFont="1" applyFill="1" applyBorder="1" applyAlignment="1">
      <alignment vertical="center"/>
    </xf>
    <xf numFmtId="0" fontId="9" fillId="4" borderId="0" xfId="1" applyFont="1" applyFill="1" applyBorder="1"/>
    <xf numFmtId="0" fontId="9" fillId="4" borderId="0" xfId="1" applyFont="1" applyFill="1"/>
    <xf numFmtId="0" fontId="9" fillId="0" borderId="0" xfId="1" applyFont="1" applyBorder="1" applyAlignment="1">
      <alignment vertical="center"/>
    </xf>
    <xf numFmtId="0" fontId="9" fillId="0" borderId="0" xfId="1" applyFont="1" applyBorder="1"/>
    <xf numFmtId="0" fontId="9" fillId="0" borderId="0" xfId="1" applyFont="1"/>
    <xf numFmtId="0" fontId="2" fillId="0" borderId="0" xfId="1" applyFont="1" applyAlignment="1">
      <alignment horizontal="left"/>
    </xf>
    <xf numFmtId="167" fontId="8" fillId="0" borderId="1" xfId="1" applyNumberFormat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0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0" fillId="0" borderId="4" xfId="1" applyFont="1" applyFill="1" applyBorder="1" applyAlignment="1">
      <alignment horizontal="left" vertical="center"/>
    </xf>
    <xf numFmtId="0" fontId="0" fillId="0" borderId="2" xfId="1" applyFont="1" applyFill="1" applyBorder="1" applyAlignment="1">
      <alignment horizontal="left" vertical="center"/>
    </xf>
    <xf numFmtId="0" fontId="6" fillId="12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7" fillId="5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0" borderId="4" xfId="1" applyFont="1" applyFill="1" applyBorder="1" applyAlignment="1">
      <alignment horizontal="left" vertical="center" wrapText="1"/>
    </xf>
    <xf numFmtId="0" fontId="0" fillId="0" borderId="2" xfId="1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0" fillId="0" borderId="1" xfId="1" applyFont="1" applyFill="1" applyBorder="1" applyAlignment="1">
      <alignment horizontal="left" vertical="center"/>
    </xf>
    <xf numFmtId="0" fontId="7" fillId="5" borderId="1" xfId="1" applyFont="1" applyFill="1" applyBorder="1" applyAlignment="1">
      <alignment horizontal="left" vertical="center"/>
    </xf>
    <xf numFmtId="0" fontId="16" fillId="12" borderId="4" xfId="1" applyFont="1" applyFill="1" applyBorder="1" applyAlignment="1">
      <alignment horizontal="left" vertical="center" wrapText="1"/>
    </xf>
    <xf numFmtId="0" fontId="16" fillId="12" borderId="2" xfId="1" applyFont="1" applyFill="1" applyBorder="1" applyAlignment="1">
      <alignment horizontal="left" vertical="center" wrapText="1"/>
    </xf>
    <xf numFmtId="0" fontId="0" fillId="0" borderId="1" xfId="1" applyFont="1" applyFill="1" applyBorder="1" applyAlignment="1">
      <alignment vertical="center"/>
    </xf>
    <xf numFmtId="0" fontId="9" fillId="0" borderId="1" xfId="1" applyFont="1" applyFill="1" applyBorder="1" applyAlignment="1">
      <alignment vertical="center"/>
    </xf>
    <xf numFmtId="0" fontId="8" fillId="8" borderId="1" xfId="1" applyFont="1" applyFill="1" applyBorder="1" applyAlignment="1">
      <alignment horizontal="left" vertical="center"/>
    </xf>
    <xf numFmtId="0" fontId="0" fillId="4" borderId="4" xfId="1" applyFont="1" applyFill="1" applyBorder="1" applyAlignment="1">
      <alignment vertical="center" wrapText="1"/>
    </xf>
    <xf numFmtId="0" fontId="0" fillId="4" borderId="2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left" vertical="center"/>
    </xf>
    <xf numFmtId="0" fontId="9" fillId="4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7" fillId="11" borderId="1" xfId="1" applyFont="1" applyFill="1" applyBorder="1" applyAlignment="1">
      <alignment vertical="center"/>
    </xf>
    <xf numFmtId="0" fontId="7" fillId="2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 wrapText="1"/>
    </xf>
    <xf numFmtId="0" fontId="17" fillId="0" borderId="0" xfId="1" applyFont="1" applyBorder="1" applyAlignment="1">
      <alignment horizontal="left" vertical="center"/>
    </xf>
    <xf numFmtId="0" fontId="7" fillId="2" borderId="1" xfId="1" applyFont="1" applyFill="1" applyBorder="1" applyAlignment="1">
      <alignment horizontal="left" vertical="center"/>
    </xf>
    <xf numFmtId="0" fontId="3" fillId="15" borderId="4" xfId="4" applyFont="1" applyFill="1" applyBorder="1" applyAlignment="1">
      <alignment horizontal="left" vertical="center"/>
    </xf>
    <xf numFmtId="0" fontId="3" fillId="15" borderId="3" xfId="4" applyFont="1" applyFill="1" applyBorder="1" applyAlignment="1">
      <alignment horizontal="left" vertical="center"/>
    </xf>
    <xf numFmtId="0" fontId="3" fillId="16" borderId="4" xfId="4" applyFont="1" applyFill="1" applyBorder="1" applyAlignment="1">
      <alignment horizontal="left" vertical="center"/>
    </xf>
    <xf numFmtId="0" fontId="3" fillId="16" borderId="3" xfId="4" applyFont="1" applyFill="1" applyBorder="1" applyAlignment="1">
      <alignment horizontal="left" vertical="center"/>
    </xf>
    <xf numFmtId="0" fontId="0" fillId="0" borderId="4" xfId="1" applyFont="1" applyBorder="1" applyAlignment="1">
      <alignment vertical="center" wrapText="1"/>
    </xf>
    <xf numFmtId="0" fontId="9" fillId="0" borderId="2" xfId="1" applyBorder="1" applyAlignment="1">
      <alignment vertical="center" wrapText="1"/>
    </xf>
    <xf numFmtId="0" fontId="7" fillId="9" borderId="1" xfId="1" applyFont="1" applyFill="1" applyBorder="1" applyAlignment="1">
      <alignment horizontal="left" vertical="center"/>
    </xf>
    <xf numFmtId="0" fontId="16" fillId="4" borderId="1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vertical="center"/>
    </xf>
    <xf numFmtId="0" fontId="22" fillId="3" borderId="1" xfId="1" applyFont="1" applyFill="1" applyBorder="1" applyAlignment="1">
      <alignment vertical="center"/>
    </xf>
    <xf numFmtId="0" fontId="8" fillId="11" borderId="1" xfId="1" applyFont="1" applyFill="1" applyBorder="1" applyAlignment="1">
      <alignment horizontal="left" vertical="center"/>
    </xf>
    <xf numFmtId="0" fontId="16" fillId="0" borderId="1" xfId="1" applyFont="1" applyFill="1" applyBorder="1" applyAlignment="1">
      <alignment vertical="center" wrapText="1"/>
    </xf>
    <xf numFmtId="0" fontId="18" fillId="13" borderId="1" xfId="4" applyFont="1" applyFill="1" applyBorder="1" applyAlignment="1">
      <alignment horizontal="left" vertical="center"/>
    </xf>
    <xf numFmtId="0" fontId="18" fillId="0" borderId="1" xfId="4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22" fillId="0" borderId="1" xfId="1" applyFont="1" applyFill="1" applyBorder="1" applyAlignment="1">
      <alignment vertical="center"/>
    </xf>
    <xf numFmtId="0" fontId="16" fillId="12" borderId="1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/>
    </xf>
  </cellXfs>
  <cellStyles count="5">
    <cellStyle name="Excel Built-in Normal" xfId="1" xr:uid="{00000000-0005-0000-0000-000000000000}"/>
    <cellStyle name="Normal 3" xfId="4" xr:uid="{00000000-0005-0000-0000-000001000000}"/>
    <cellStyle name="Normální" xfId="0" builtinId="0"/>
    <cellStyle name="Normální 10" xfId="2" xr:uid="{00000000-0005-0000-0000-000003000000}"/>
    <cellStyle name="Normální 2" xfId="3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130"/>
  <sheetViews>
    <sheetView tabSelected="1" view="pageBreakPreview" zoomScale="75" zoomScaleNormal="75" zoomScaleSheetLayoutView="75" workbookViewId="0">
      <selection activeCell="E60" sqref="E60"/>
    </sheetView>
  </sheetViews>
  <sheetFormatPr defaultColWidth="9.109375" defaultRowHeight="13.8" x14ac:dyDescent="0.25"/>
  <cols>
    <col min="1" max="1" width="14.109375" style="3" customWidth="1"/>
    <col min="2" max="2" width="47.109375" style="1" customWidth="1"/>
    <col min="3" max="3" width="89.44140625" style="1" customWidth="1"/>
    <col min="4" max="4" width="12.5546875" style="6" customWidth="1"/>
    <col min="5" max="5" width="13.109375" style="3" customWidth="1"/>
    <col min="6" max="6" width="19.6640625" style="4" customWidth="1"/>
    <col min="7" max="7" width="21.33203125" style="43" customWidth="1"/>
    <col min="8" max="8" width="15.44140625" style="31" customWidth="1"/>
    <col min="9" max="11" width="9.109375" style="31"/>
    <col min="12" max="104" width="9.109375" style="47"/>
    <col min="105" max="16384" width="9.109375" style="2"/>
  </cols>
  <sheetData>
    <row r="1" spans="1:104" ht="24.9" customHeight="1" x14ac:dyDescent="0.25">
      <c r="A1" s="70"/>
      <c r="B1" s="70"/>
      <c r="C1" s="70"/>
      <c r="D1" s="70"/>
      <c r="E1" s="70"/>
      <c r="F1" s="70"/>
      <c r="G1" s="7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4" ht="24.9" customHeight="1" x14ac:dyDescent="0.25">
      <c r="A2" s="70"/>
      <c r="B2" s="70"/>
      <c r="C2" s="70"/>
      <c r="D2" s="70"/>
      <c r="E2" s="70"/>
      <c r="F2" s="70"/>
      <c r="G2" s="7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</row>
    <row r="3" spans="1:104" ht="24.9" customHeight="1" x14ac:dyDescent="0.25">
      <c r="A3" s="70"/>
      <c r="B3" s="115" t="s">
        <v>37</v>
      </c>
      <c r="C3" s="115" t="s">
        <v>80</v>
      </c>
      <c r="D3" s="89"/>
      <c r="E3" s="89"/>
      <c r="F3" s="89"/>
      <c r="G3" s="88"/>
      <c r="H3" s="89"/>
      <c r="I3" s="89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</row>
    <row r="4" spans="1:104" ht="24.9" customHeight="1" x14ac:dyDescent="0.25">
      <c r="A4" s="70"/>
      <c r="B4" s="75"/>
      <c r="C4" s="75"/>
      <c r="D4" s="75"/>
      <c r="E4" s="75"/>
      <c r="F4" s="75"/>
      <c r="G4" s="71"/>
      <c r="H4" s="1"/>
      <c r="I4" s="1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</row>
    <row r="5" spans="1:104" ht="24.9" customHeight="1" x14ac:dyDescent="0.25">
      <c r="A5" s="70"/>
      <c r="B5" s="115" t="s">
        <v>38</v>
      </c>
      <c r="C5" s="89" t="s">
        <v>81</v>
      </c>
      <c r="D5" s="89"/>
      <c r="E5" s="89"/>
      <c r="F5" s="89"/>
      <c r="G5" s="88"/>
      <c r="H5" s="89"/>
      <c r="I5" s="89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</row>
    <row r="6" spans="1:104" ht="24.9" customHeight="1" x14ac:dyDescent="0.25">
      <c r="A6" s="70"/>
      <c r="B6" s="75"/>
      <c r="C6" s="75"/>
      <c r="D6" s="75"/>
      <c r="E6" s="75"/>
      <c r="F6" s="75"/>
      <c r="G6" s="71"/>
      <c r="H6" s="1"/>
      <c r="I6" s="1"/>
      <c r="J6" s="1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</row>
    <row r="7" spans="1:104" ht="24.9" customHeight="1" x14ac:dyDescent="0.25">
      <c r="A7" s="70"/>
      <c r="B7" s="115" t="s">
        <v>39</v>
      </c>
      <c r="C7" s="116" t="s">
        <v>76</v>
      </c>
      <c r="D7" s="89"/>
      <c r="E7" s="117" t="s">
        <v>40</v>
      </c>
      <c r="F7" s="118" t="s">
        <v>82</v>
      </c>
      <c r="G7" s="88"/>
      <c r="H7" s="89"/>
      <c r="I7" s="89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</row>
    <row r="8" spans="1:104" ht="24.9" customHeight="1" x14ac:dyDescent="0.25">
      <c r="A8" s="70"/>
      <c r="B8" s="89"/>
      <c r="C8" s="116" t="s">
        <v>77</v>
      </c>
      <c r="D8" s="89"/>
      <c r="E8" s="89"/>
      <c r="F8" s="89"/>
      <c r="G8" s="88"/>
      <c r="H8" s="89"/>
      <c r="I8" s="89"/>
      <c r="J8" s="1"/>
      <c r="K8" s="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</row>
    <row r="9" spans="1:104" ht="24.9" customHeight="1" x14ac:dyDescent="0.25">
      <c r="A9" s="70"/>
      <c r="B9" s="89"/>
      <c r="C9" s="116" t="s">
        <v>78</v>
      </c>
      <c r="D9" s="89"/>
      <c r="E9" s="89"/>
      <c r="F9" s="89"/>
      <c r="G9" s="88"/>
      <c r="H9" s="89"/>
      <c r="I9" s="89"/>
      <c r="J9" s="1"/>
      <c r="K9" s="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</row>
    <row r="10" spans="1:104" ht="24.9" customHeight="1" x14ac:dyDescent="0.25">
      <c r="A10" s="70"/>
      <c r="B10" s="89"/>
      <c r="C10" s="89" t="s">
        <v>79</v>
      </c>
      <c r="D10" s="89"/>
      <c r="E10" s="89"/>
      <c r="F10" s="89"/>
      <c r="G10" s="88"/>
      <c r="H10" s="89"/>
      <c r="I10" s="89"/>
      <c r="J10" s="1"/>
      <c r="K10" s="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4" ht="24.9" customHeight="1" x14ac:dyDescent="0.25">
      <c r="A11" s="70"/>
      <c r="B11" s="75"/>
      <c r="C11" s="75"/>
      <c r="D11" s="75"/>
      <c r="E11" s="75"/>
      <c r="F11" s="75"/>
      <c r="G11" s="71"/>
      <c r="H11" s="1"/>
      <c r="I11" s="1"/>
      <c r="J11" s="1"/>
      <c r="K11" s="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4" ht="24.9" customHeight="1" x14ac:dyDescent="0.25">
      <c r="A12" s="70"/>
      <c r="B12" s="72" t="s">
        <v>41</v>
      </c>
      <c r="C12" s="73" t="s">
        <v>136</v>
      </c>
      <c r="D12" s="73"/>
      <c r="E12" s="73"/>
      <c r="F12" s="73"/>
      <c r="G12" s="74"/>
      <c r="H12" s="73"/>
      <c r="I12" s="73"/>
      <c r="J12" s="1"/>
      <c r="K12" s="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</row>
    <row r="13" spans="1:104" ht="24.9" customHeight="1" x14ac:dyDescent="0.25">
      <c r="A13" s="70"/>
      <c r="B13" s="75"/>
      <c r="C13" s="154" t="s">
        <v>137</v>
      </c>
      <c r="D13" s="75"/>
      <c r="E13" s="75"/>
      <c r="F13" s="75"/>
      <c r="G13" s="71"/>
      <c r="H13" s="1"/>
      <c r="I13" s="1"/>
      <c r="J13" s="1"/>
      <c r="K13" s="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</row>
    <row r="14" spans="1:104" ht="24.9" customHeight="1" x14ac:dyDescent="0.25">
      <c r="A14" s="70"/>
      <c r="B14" s="75"/>
      <c r="C14" s="154" t="s">
        <v>138</v>
      </c>
      <c r="D14" s="75"/>
      <c r="E14" s="75"/>
      <c r="F14" s="75"/>
      <c r="G14" s="71"/>
      <c r="H14" s="1"/>
      <c r="I14" s="1"/>
      <c r="J14" s="1"/>
      <c r="K14" s="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</row>
    <row r="15" spans="1:104" ht="24.9" customHeight="1" x14ac:dyDescent="0.25">
      <c r="A15" s="70"/>
      <c r="B15" s="75"/>
      <c r="C15" s="154" t="s">
        <v>139</v>
      </c>
      <c r="D15" s="75"/>
      <c r="E15" s="75"/>
      <c r="F15" s="75"/>
      <c r="G15" s="71"/>
      <c r="H15" s="1"/>
      <c r="I15" s="1"/>
      <c r="J15" s="1"/>
      <c r="K15" s="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</row>
    <row r="16" spans="1:104" ht="24.9" customHeight="1" x14ac:dyDescent="0.25">
      <c r="A16" s="70"/>
      <c r="B16" s="75"/>
      <c r="C16" s="75"/>
      <c r="D16" s="75"/>
      <c r="E16" s="75"/>
      <c r="F16" s="75"/>
      <c r="G16" s="71"/>
      <c r="H16" s="1"/>
      <c r="I16" s="1"/>
      <c r="J16" s="1"/>
      <c r="K16" s="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</row>
    <row r="17" spans="1:104" ht="24.9" customHeight="1" x14ac:dyDescent="0.25">
      <c r="A17" s="70"/>
      <c r="B17" s="75"/>
      <c r="C17" s="75"/>
      <c r="D17" s="75"/>
      <c r="E17" s="75"/>
      <c r="F17" s="75"/>
      <c r="G17" s="71"/>
      <c r="H17" s="1"/>
      <c r="I17" s="1"/>
      <c r="J17" s="1"/>
      <c r="K17" s="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</row>
    <row r="18" spans="1:104" ht="24.9" customHeight="1" x14ac:dyDescent="0.25">
      <c r="A18" s="70"/>
      <c r="B18" s="72" t="s">
        <v>42</v>
      </c>
      <c r="C18" s="73" t="s">
        <v>43</v>
      </c>
      <c r="D18" s="73"/>
      <c r="E18" s="73"/>
      <c r="F18" s="73"/>
      <c r="G18" s="74"/>
      <c r="H18" s="73"/>
      <c r="I18" s="73"/>
      <c r="J18" s="1"/>
      <c r="K18" s="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</row>
    <row r="19" spans="1:104" ht="24.9" customHeight="1" x14ac:dyDescent="0.25">
      <c r="A19" s="70"/>
      <c r="B19" s="73"/>
      <c r="C19" s="73" t="s">
        <v>44</v>
      </c>
      <c r="D19" s="73"/>
      <c r="E19" s="73"/>
      <c r="F19" s="73"/>
      <c r="G19" s="74"/>
      <c r="H19" s="73"/>
      <c r="I19" s="73"/>
      <c r="J19" s="1"/>
      <c r="K19" s="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</row>
    <row r="20" spans="1:104" ht="24.9" customHeight="1" x14ac:dyDescent="0.25">
      <c r="A20" s="70"/>
      <c r="B20" s="73"/>
      <c r="C20" s="73" t="s">
        <v>45</v>
      </c>
      <c r="D20" s="73"/>
      <c r="E20" s="73"/>
      <c r="F20" s="73"/>
      <c r="G20" s="74"/>
      <c r="H20" s="73"/>
      <c r="I20" s="73"/>
      <c r="J20" s="1"/>
      <c r="K20" s="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</row>
    <row r="21" spans="1:104" ht="24.9" customHeight="1" x14ac:dyDescent="0.25">
      <c r="A21" s="70"/>
      <c r="B21" s="73"/>
      <c r="C21" s="73" t="s">
        <v>46</v>
      </c>
      <c r="D21" s="73"/>
      <c r="E21" s="73"/>
      <c r="F21" s="73"/>
      <c r="G21" s="74"/>
      <c r="H21" s="73"/>
      <c r="I21" s="73"/>
      <c r="J21" s="1"/>
      <c r="K21" s="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</row>
    <row r="22" spans="1:104" ht="24.9" customHeight="1" x14ac:dyDescent="0.25">
      <c r="A22" s="70"/>
      <c r="B22" s="73"/>
      <c r="C22" s="73" t="s">
        <v>47</v>
      </c>
      <c r="D22" s="73"/>
      <c r="E22" s="73"/>
      <c r="F22" s="73"/>
      <c r="G22" s="74"/>
      <c r="H22" s="73"/>
      <c r="I22" s="73"/>
      <c r="J22" s="1"/>
      <c r="K22" s="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</row>
    <row r="23" spans="1:104" ht="24.9" customHeight="1" x14ac:dyDescent="0.25">
      <c r="A23" s="70"/>
      <c r="B23" s="75"/>
      <c r="C23" s="75"/>
      <c r="D23" s="75"/>
      <c r="E23" s="75"/>
      <c r="F23" s="75"/>
      <c r="G23" s="71"/>
      <c r="H23" s="1"/>
      <c r="I23" s="1"/>
      <c r="J23" s="1"/>
      <c r="K23" s="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</row>
    <row r="24" spans="1:104" ht="24.9" customHeight="1" x14ac:dyDescent="0.25">
      <c r="A24" s="70"/>
      <c r="B24" s="72" t="s">
        <v>48</v>
      </c>
      <c r="C24" s="89" t="s">
        <v>49</v>
      </c>
      <c r="D24" s="75"/>
      <c r="E24" s="75"/>
      <c r="F24" s="75"/>
      <c r="G24" s="71"/>
      <c r="H24" s="1"/>
      <c r="I24" s="1"/>
      <c r="J24" s="1"/>
      <c r="K24" s="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</row>
    <row r="25" spans="1:104" ht="24.9" customHeight="1" x14ac:dyDescent="0.25">
      <c r="A25" s="70"/>
      <c r="B25" s="75"/>
      <c r="C25" s="75"/>
      <c r="D25" s="75"/>
      <c r="E25" s="75"/>
      <c r="F25" s="75"/>
      <c r="G25" s="71"/>
      <c r="H25" s="1"/>
      <c r="I25" s="1"/>
      <c r="J25" s="1"/>
      <c r="K25" s="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</row>
    <row r="26" spans="1:104" ht="24.9" customHeight="1" x14ac:dyDescent="0.25">
      <c r="A26" s="70"/>
      <c r="B26" s="75"/>
      <c r="C26" s="75"/>
      <c r="D26" s="75"/>
      <c r="E26" s="75"/>
      <c r="F26" s="75"/>
      <c r="G26" s="71"/>
      <c r="H26" s="1"/>
      <c r="I26" s="1"/>
      <c r="J26" s="1"/>
      <c r="K26" s="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</row>
    <row r="27" spans="1:104" ht="24.9" customHeight="1" x14ac:dyDescent="0.25">
      <c r="A27" s="70"/>
      <c r="B27" s="75"/>
      <c r="C27" s="75"/>
      <c r="D27" s="75"/>
      <c r="E27" s="75"/>
      <c r="F27" s="75"/>
      <c r="G27" s="71"/>
      <c r="H27" s="1"/>
      <c r="I27" s="1"/>
      <c r="J27" s="1"/>
      <c r="K27" s="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</row>
    <row r="28" spans="1:104" ht="24.9" customHeight="1" x14ac:dyDescent="0.25">
      <c r="A28" s="70"/>
      <c r="B28" s="76"/>
      <c r="C28" s="77"/>
      <c r="D28" s="76"/>
      <c r="E28" s="78"/>
      <c r="F28" s="77"/>
      <c r="G28" s="79"/>
      <c r="H28" s="77"/>
      <c r="I28" s="73"/>
      <c r="J28" s="1"/>
      <c r="K28" s="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</row>
    <row r="29" spans="1:104" ht="35.1" customHeight="1" x14ac:dyDescent="0.25">
      <c r="A29" s="80"/>
      <c r="B29" s="211" t="s">
        <v>50</v>
      </c>
      <c r="C29" s="211"/>
      <c r="D29" s="211"/>
      <c r="E29" s="211"/>
      <c r="F29" s="82">
        <f>SUM(F48)</f>
        <v>1012420.9149999999</v>
      </c>
      <c r="G29" s="79"/>
      <c r="H29" s="77"/>
      <c r="I29" s="73"/>
      <c r="J29" s="1"/>
      <c r="K29" s="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</row>
    <row r="30" spans="1:104" ht="26.25" customHeight="1" x14ac:dyDescent="0.25">
      <c r="A30" s="83"/>
      <c r="B30" s="84"/>
      <c r="C30" s="84"/>
      <c r="D30" s="84"/>
      <c r="E30" s="84"/>
      <c r="F30" s="84"/>
      <c r="G30" s="85"/>
      <c r="H30" s="1"/>
      <c r="I30" s="1"/>
      <c r="J30" s="1"/>
      <c r="K30" s="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</row>
    <row r="31" spans="1:104" ht="24.9" customHeight="1" x14ac:dyDescent="0.25">
      <c r="A31" s="86"/>
      <c r="B31" s="2"/>
      <c r="C31" s="2"/>
      <c r="D31" s="2"/>
      <c r="E31" s="2"/>
      <c r="F31" s="2"/>
      <c r="G31" s="87"/>
      <c r="H31" s="2"/>
      <c r="I31" s="81"/>
      <c r="J31" s="1"/>
      <c r="K31" s="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</row>
    <row r="32" spans="1:104" ht="24.9" customHeight="1" x14ac:dyDescent="0.25">
      <c r="A32" s="70"/>
      <c r="B32" s="70"/>
      <c r="C32" s="70"/>
      <c r="D32" s="70"/>
      <c r="E32" s="70"/>
      <c r="F32" s="70"/>
      <c r="G32" s="71"/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</row>
    <row r="33" spans="1:104" ht="24.9" customHeight="1" x14ac:dyDescent="0.25">
      <c r="A33" s="70"/>
      <c r="B33" s="70"/>
      <c r="C33" s="70"/>
      <c r="D33" s="70"/>
      <c r="E33" s="70"/>
      <c r="F33" s="70"/>
      <c r="G33" s="71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</row>
    <row r="34" spans="1:104" ht="24.9" customHeight="1" x14ac:dyDescent="0.25">
      <c r="A34" s="70"/>
      <c r="B34" s="73" t="s">
        <v>37</v>
      </c>
      <c r="C34" s="115" t="s">
        <v>80</v>
      </c>
      <c r="D34" s="73"/>
      <c r="E34" s="73"/>
      <c r="F34" s="73"/>
      <c r="G34" s="74"/>
      <c r="H34" s="73"/>
      <c r="I34" s="73"/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</row>
    <row r="35" spans="1:104" ht="24.9" customHeight="1" x14ac:dyDescent="0.25">
      <c r="A35" s="70"/>
      <c r="B35" s="70"/>
      <c r="C35" s="70"/>
      <c r="D35" s="70"/>
      <c r="E35" s="70"/>
      <c r="F35" s="70"/>
      <c r="G35" s="71"/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</row>
    <row r="36" spans="1:104" ht="24.9" customHeight="1" x14ac:dyDescent="0.25">
      <c r="A36" s="70"/>
      <c r="B36" s="26" t="s">
        <v>51</v>
      </c>
      <c r="C36" s="73"/>
      <c r="D36" s="73"/>
      <c r="E36" s="73"/>
      <c r="F36" s="73"/>
      <c r="G36" s="74"/>
      <c r="H36" s="73"/>
      <c r="I36" s="73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</row>
    <row r="37" spans="1:104" ht="24.9" customHeight="1" x14ac:dyDescent="0.25">
      <c r="A37" s="70"/>
      <c r="B37" s="70"/>
      <c r="C37" s="70"/>
      <c r="D37" s="70"/>
      <c r="E37" s="70"/>
      <c r="F37" s="70"/>
      <c r="G37" s="71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</row>
    <row r="38" spans="1:104" ht="24.9" customHeight="1" x14ac:dyDescent="0.25">
      <c r="A38" s="70"/>
      <c r="B38" s="199" t="s">
        <v>0</v>
      </c>
      <c r="C38" s="200"/>
      <c r="D38" s="200"/>
      <c r="E38" s="200"/>
      <c r="F38" s="98">
        <f>SUM(G74)</f>
        <v>155738.1</v>
      </c>
      <c r="G38" s="88"/>
      <c r="H38" s="89"/>
      <c r="I38" s="89"/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</row>
    <row r="39" spans="1:104" s="16" customFormat="1" ht="24.9" customHeight="1" x14ac:dyDescent="0.25">
      <c r="A39" s="90"/>
      <c r="B39" s="91"/>
      <c r="C39" s="92"/>
      <c r="D39" s="91"/>
      <c r="E39" s="91"/>
      <c r="F39" s="91"/>
      <c r="G39" s="93"/>
      <c r="H39" s="91"/>
      <c r="I39" s="91"/>
      <c r="J39" s="94"/>
      <c r="K39" s="94"/>
    </row>
    <row r="40" spans="1:104" ht="24.9" customHeight="1" x14ac:dyDescent="0.25">
      <c r="A40" s="70"/>
      <c r="B40" s="201" t="s">
        <v>27</v>
      </c>
      <c r="C40" s="202"/>
      <c r="D40" s="202"/>
      <c r="E40" s="202"/>
      <c r="F40" s="99">
        <f>SUM(G123)</f>
        <v>615973.4</v>
      </c>
      <c r="G40" s="88"/>
      <c r="H40" s="89"/>
      <c r="I40" s="89"/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</row>
    <row r="41" spans="1:104" s="16" customFormat="1" ht="24.9" customHeight="1" x14ac:dyDescent="0.25">
      <c r="A41" s="90"/>
      <c r="B41" s="91"/>
      <c r="C41" s="91"/>
      <c r="D41" s="91"/>
      <c r="E41" s="91"/>
      <c r="F41" s="91"/>
      <c r="G41" s="93"/>
      <c r="H41" s="91"/>
      <c r="I41" s="91"/>
      <c r="J41" s="94"/>
      <c r="K41" s="94"/>
    </row>
    <row r="42" spans="1:104" s="16" customFormat="1" ht="24.9" customHeight="1" x14ac:dyDescent="0.25">
      <c r="A42" s="90"/>
      <c r="B42" s="213" t="s">
        <v>130</v>
      </c>
      <c r="C42" s="213"/>
      <c r="D42" s="213"/>
      <c r="E42" s="213"/>
      <c r="F42" s="114">
        <v>65000</v>
      </c>
      <c r="G42" s="95"/>
      <c r="H42" s="94"/>
      <c r="I42" s="94"/>
      <c r="J42" s="94"/>
      <c r="K42" s="94"/>
    </row>
    <row r="43" spans="1:104" ht="24.9" customHeight="1" x14ac:dyDescent="0.25">
      <c r="A43" s="70"/>
      <c r="D43" s="86"/>
      <c r="G43" s="71"/>
      <c r="H43" s="1"/>
      <c r="I43" s="1"/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</row>
    <row r="44" spans="1:104" s="1" customFormat="1" ht="24.9" customHeight="1" x14ac:dyDescent="0.25">
      <c r="A44" s="70"/>
      <c r="B44" s="212" t="s">
        <v>52</v>
      </c>
      <c r="C44" s="212"/>
      <c r="D44" s="212"/>
      <c r="E44" s="212"/>
      <c r="F44" s="114">
        <f>SUM(F42,F40,F38)</f>
        <v>836711.5</v>
      </c>
      <c r="G44" s="71"/>
    </row>
    <row r="45" spans="1:104" ht="24.9" customHeight="1" x14ac:dyDescent="0.25">
      <c r="A45" s="70"/>
      <c r="B45" s="70"/>
      <c r="C45" s="70"/>
      <c r="D45" s="70"/>
      <c r="E45" s="70"/>
      <c r="F45" s="70"/>
      <c r="G45" s="74"/>
      <c r="H45" s="73"/>
      <c r="I45" s="73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</row>
    <row r="46" spans="1:104" s="1" customFormat="1" ht="24.9" customHeight="1" x14ac:dyDescent="0.25">
      <c r="A46" s="70"/>
      <c r="B46" s="212" t="s">
        <v>53</v>
      </c>
      <c r="C46" s="212"/>
      <c r="D46" s="212"/>
      <c r="E46" s="212"/>
      <c r="F46" s="114">
        <f>F44*1.21-F44</f>
        <v>175709.41499999992</v>
      </c>
      <c r="G46" s="100"/>
      <c r="H46" s="101"/>
      <c r="I46" s="101"/>
    </row>
    <row r="47" spans="1:104" ht="24.9" customHeight="1" x14ac:dyDescent="0.25">
      <c r="A47" s="70"/>
      <c r="B47" s="70"/>
      <c r="C47" s="70"/>
      <c r="D47" s="70"/>
      <c r="E47" s="70"/>
      <c r="F47" s="70"/>
      <c r="G47" s="74"/>
      <c r="H47" s="73"/>
      <c r="I47" s="73"/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</row>
    <row r="48" spans="1:104" ht="24.9" customHeight="1" x14ac:dyDescent="0.25">
      <c r="A48" s="70"/>
      <c r="B48" s="211" t="s">
        <v>54</v>
      </c>
      <c r="C48" s="211"/>
      <c r="D48" s="211"/>
      <c r="E48" s="211"/>
      <c r="F48" s="82">
        <f>F44*1.21</f>
        <v>1012420.9149999999</v>
      </c>
      <c r="G48" s="74"/>
      <c r="H48" s="73"/>
      <c r="I48" s="73"/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</row>
    <row r="49" spans="1:104" ht="24.9" customHeight="1" x14ac:dyDescent="0.25">
      <c r="A49" s="70"/>
      <c r="B49" s="73"/>
      <c r="C49" s="73"/>
      <c r="D49" s="73"/>
      <c r="E49" s="73"/>
      <c r="F49" s="73"/>
      <c r="G49" s="74"/>
      <c r="H49" s="73"/>
      <c r="I49" s="73"/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</row>
    <row r="50" spans="1:104" ht="24.9" customHeight="1" x14ac:dyDescent="0.25">
      <c r="A50" s="70"/>
      <c r="B50" s="96"/>
      <c r="C50" s="77"/>
      <c r="D50" s="96"/>
      <c r="E50" s="97"/>
      <c r="F50" s="77"/>
      <c r="G50" s="79"/>
      <c r="H50" s="77"/>
      <c r="I50" s="73"/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</row>
    <row r="51" spans="1:104" ht="35.1" customHeight="1" x14ac:dyDescent="0.25">
      <c r="A51" s="80"/>
      <c r="B51" s="2"/>
      <c r="C51" s="2"/>
      <c r="D51" s="2"/>
      <c r="E51" s="2"/>
      <c r="F51" s="2"/>
      <c r="G51" s="79"/>
      <c r="H51" s="77"/>
      <c r="I51" s="73"/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</row>
    <row r="52" spans="1:104" ht="26.25" customHeight="1" x14ac:dyDescent="0.25">
      <c r="A52" s="83"/>
      <c r="B52" s="84"/>
      <c r="C52" s="84"/>
      <c r="D52" s="84"/>
      <c r="E52" s="84"/>
      <c r="F52" s="84"/>
      <c r="G52" s="85"/>
      <c r="H52" s="1"/>
      <c r="I52" s="1"/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</row>
    <row r="53" spans="1:104" s="20" customFormat="1" ht="35.1" customHeight="1" x14ac:dyDescent="0.25">
      <c r="A53" s="19"/>
      <c r="B53" s="209" t="s">
        <v>0</v>
      </c>
      <c r="C53" s="209"/>
      <c r="D53" s="209"/>
      <c r="E53" s="209"/>
      <c r="F53" s="209"/>
      <c r="G53" s="209"/>
      <c r="H53" s="48"/>
      <c r="I53" s="48"/>
      <c r="J53" s="48"/>
      <c r="K53" s="48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</row>
    <row r="54" spans="1:104" s="150" customFormat="1" ht="24.9" customHeight="1" x14ac:dyDescent="0.25">
      <c r="A54" s="191"/>
      <c r="B54" s="192" t="s">
        <v>1</v>
      </c>
      <c r="C54" s="192" t="s">
        <v>2</v>
      </c>
      <c r="D54" s="161" t="s">
        <v>3</v>
      </c>
      <c r="E54" s="162" t="s">
        <v>23</v>
      </c>
      <c r="F54" s="164" t="s">
        <v>4</v>
      </c>
      <c r="G54" s="155" t="s">
        <v>24</v>
      </c>
      <c r="H54" s="148"/>
      <c r="I54" s="148"/>
      <c r="J54" s="148"/>
      <c r="K54" s="148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</row>
    <row r="55" spans="1:104" s="153" customFormat="1" ht="24.9" customHeight="1" x14ac:dyDescent="0.25">
      <c r="A55" s="191"/>
      <c r="B55" s="192"/>
      <c r="C55" s="192"/>
      <c r="D55" s="161"/>
      <c r="E55" s="163"/>
      <c r="F55" s="164"/>
      <c r="G55" s="155"/>
      <c r="H55" s="151"/>
      <c r="I55" s="151"/>
      <c r="J55" s="151"/>
      <c r="K55" s="151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</row>
    <row r="56" spans="1:104" ht="24.9" customHeight="1" x14ac:dyDescent="0.25">
      <c r="A56" s="10"/>
      <c r="B56" s="196" t="s">
        <v>5</v>
      </c>
      <c r="C56" s="196"/>
      <c r="D56" s="196"/>
      <c r="E56" s="196"/>
      <c r="F56" s="196"/>
      <c r="G56" s="196"/>
    </row>
    <row r="57" spans="1:104" s="1" customFormat="1" ht="24.9" customHeight="1" x14ac:dyDescent="0.25">
      <c r="A57" s="10"/>
      <c r="B57" s="22" t="s">
        <v>59</v>
      </c>
      <c r="C57" s="22" t="s">
        <v>60</v>
      </c>
      <c r="D57" s="23" t="s">
        <v>83</v>
      </c>
      <c r="E57" s="60">
        <v>25</v>
      </c>
      <c r="F57" s="39">
        <v>1920</v>
      </c>
      <c r="G57" s="39">
        <f>E57*F57</f>
        <v>48000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</row>
    <row r="58" spans="1:104" ht="24.9" customHeight="1" x14ac:dyDescent="0.25">
      <c r="A58" s="10"/>
      <c r="B58" s="194" t="s">
        <v>6</v>
      </c>
      <c r="C58" s="194"/>
      <c r="D58" s="7"/>
      <c r="E58" s="45">
        <f>SUM(E57)</f>
        <v>25</v>
      </c>
      <c r="F58" s="61"/>
      <c r="G58" s="40">
        <f>SUM(G57)</f>
        <v>48000</v>
      </c>
      <c r="I58" s="47"/>
      <c r="J58" s="47"/>
      <c r="K58" s="47"/>
    </row>
    <row r="59" spans="1:104" ht="24.9" customHeight="1" x14ac:dyDescent="0.25">
      <c r="A59" s="10"/>
      <c r="B59" s="195" t="s">
        <v>30</v>
      </c>
      <c r="C59" s="195"/>
      <c r="D59" s="195"/>
      <c r="E59" s="195"/>
      <c r="F59" s="195"/>
      <c r="G59" s="195"/>
      <c r="I59" s="47"/>
      <c r="J59" s="47"/>
      <c r="K59" s="47"/>
    </row>
    <row r="60" spans="1:104" s="1" customFormat="1" ht="24.9" customHeight="1" x14ac:dyDescent="0.25">
      <c r="A60" s="10"/>
      <c r="B60" s="119" t="s">
        <v>84</v>
      </c>
      <c r="C60" s="119" t="s">
        <v>85</v>
      </c>
      <c r="D60" s="120" t="s">
        <v>62</v>
      </c>
      <c r="E60" s="121">
        <v>500</v>
      </c>
      <c r="F60" s="39">
        <v>85</v>
      </c>
      <c r="G60" s="41">
        <f>E60*F60</f>
        <v>42500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</row>
    <row r="61" spans="1:104" s="1" customFormat="1" ht="24.9" customHeight="1" x14ac:dyDescent="0.25">
      <c r="A61" s="10"/>
      <c r="B61" s="119" t="s">
        <v>86</v>
      </c>
      <c r="C61" s="119" t="s">
        <v>87</v>
      </c>
      <c r="D61" s="120" t="s">
        <v>62</v>
      </c>
      <c r="E61" s="121">
        <v>196</v>
      </c>
      <c r="F61" s="39">
        <v>42</v>
      </c>
      <c r="G61" s="41">
        <f t="shared" ref="G61:G66" si="0">E61*F61</f>
        <v>8232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</row>
    <row r="62" spans="1:104" s="1" customFormat="1" ht="24.9" customHeight="1" x14ac:dyDescent="0.25">
      <c r="A62" s="10"/>
      <c r="B62" s="119" t="s">
        <v>88</v>
      </c>
      <c r="C62" s="119" t="s">
        <v>63</v>
      </c>
      <c r="D62" s="120" t="s">
        <v>62</v>
      </c>
      <c r="E62" s="121">
        <v>36</v>
      </c>
      <c r="F62" s="39">
        <v>92</v>
      </c>
      <c r="G62" s="41">
        <f t="shared" si="0"/>
        <v>3312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</row>
    <row r="63" spans="1:104" s="1" customFormat="1" ht="24.9" customHeight="1" x14ac:dyDescent="0.25">
      <c r="A63" s="10"/>
      <c r="B63" s="119" t="s">
        <v>89</v>
      </c>
      <c r="C63" s="119" t="s">
        <v>64</v>
      </c>
      <c r="D63" s="120" t="s">
        <v>62</v>
      </c>
      <c r="E63" s="121">
        <v>196</v>
      </c>
      <c r="F63" s="39">
        <v>42</v>
      </c>
      <c r="G63" s="41">
        <f t="shared" si="0"/>
        <v>8232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</row>
    <row r="64" spans="1:104" s="1" customFormat="1" ht="24.9" customHeight="1" x14ac:dyDescent="0.25">
      <c r="A64" s="10"/>
      <c r="B64" s="119" t="s">
        <v>90</v>
      </c>
      <c r="C64" s="119" t="s">
        <v>65</v>
      </c>
      <c r="D64" s="120" t="s">
        <v>62</v>
      </c>
      <c r="E64" s="121">
        <v>168</v>
      </c>
      <c r="F64" s="39">
        <v>92</v>
      </c>
      <c r="G64" s="41">
        <f t="shared" si="0"/>
        <v>15456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</row>
    <row r="65" spans="1:104" s="1" customFormat="1" ht="24.9" customHeight="1" x14ac:dyDescent="0.25">
      <c r="A65" s="10"/>
      <c r="B65" s="119" t="s">
        <v>91</v>
      </c>
      <c r="C65" s="119" t="s">
        <v>67</v>
      </c>
      <c r="D65" s="120" t="s">
        <v>62</v>
      </c>
      <c r="E65" s="121">
        <v>168</v>
      </c>
      <c r="F65" s="39">
        <v>42</v>
      </c>
      <c r="G65" s="41">
        <f t="shared" si="0"/>
        <v>7056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</row>
    <row r="66" spans="1:104" s="1" customFormat="1" ht="24.9" customHeight="1" x14ac:dyDescent="0.25">
      <c r="A66" s="10"/>
      <c r="B66" s="119" t="s">
        <v>61</v>
      </c>
      <c r="C66" s="119" t="s">
        <v>66</v>
      </c>
      <c r="D66" s="120" t="s">
        <v>62</v>
      </c>
      <c r="E66" s="121">
        <v>42</v>
      </c>
      <c r="F66" s="39">
        <v>42</v>
      </c>
      <c r="G66" s="41">
        <f t="shared" si="0"/>
        <v>1764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</row>
    <row r="67" spans="1:104" ht="24.9" customHeight="1" x14ac:dyDescent="0.25">
      <c r="A67" s="10"/>
      <c r="B67" s="194" t="s">
        <v>31</v>
      </c>
      <c r="C67" s="194"/>
      <c r="D67" s="9"/>
      <c r="E67" s="62">
        <f>SUM(E60:E66)</f>
        <v>1306</v>
      </c>
      <c r="F67" s="9"/>
      <c r="G67" s="40">
        <f>SUM(G60:G66)</f>
        <v>86552</v>
      </c>
      <c r="I67" s="47"/>
      <c r="J67" s="47"/>
      <c r="K67" s="47"/>
    </row>
    <row r="68" spans="1:104" ht="24.9" customHeight="1" x14ac:dyDescent="0.25">
      <c r="A68" s="10"/>
      <c r="B68" s="195" t="s">
        <v>92</v>
      </c>
      <c r="C68" s="195"/>
      <c r="D68" s="195"/>
      <c r="E68" s="195"/>
      <c r="F68" s="195"/>
      <c r="G68" s="195"/>
      <c r="I68" s="47"/>
      <c r="J68" s="47"/>
      <c r="K68" s="47"/>
    </row>
    <row r="69" spans="1:104" ht="24.9" customHeight="1" x14ac:dyDescent="0.25">
      <c r="A69" s="10"/>
      <c r="B69" s="119" t="s">
        <v>94</v>
      </c>
      <c r="C69" s="119" t="s">
        <v>70</v>
      </c>
      <c r="D69" s="120" t="s">
        <v>71</v>
      </c>
      <c r="E69" s="121">
        <v>750</v>
      </c>
      <c r="F69" s="39">
        <v>9</v>
      </c>
      <c r="G69" s="41">
        <f t="shared" ref="G69:G71" si="1">E69*F69</f>
        <v>6750</v>
      </c>
      <c r="I69" s="47"/>
      <c r="J69" s="47"/>
      <c r="K69" s="47"/>
    </row>
    <row r="70" spans="1:104" ht="24.9" customHeight="1" x14ac:dyDescent="0.25">
      <c r="A70" s="10"/>
      <c r="B70" s="119" t="s">
        <v>95</v>
      </c>
      <c r="C70" s="119" t="s">
        <v>69</v>
      </c>
      <c r="D70" s="120" t="s">
        <v>71</v>
      </c>
      <c r="E70" s="121">
        <v>420</v>
      </c>
      <c r="F70" s="39">
        <v>9</v>
      </c>
      <c r="G70" s="41">
        <f t="shared" si="1"/>
        <v>3780</v>
      </c>
      <c r="I70" s="47"/>
      <c r="J70" s="47"/>
      <c r="K70" s="47"/>
    </row>
    <row r="71" spans="1:104" ht="24.9" customHeight="1" x14ac:dyDescent="0.25">
      <c r="A71" s="10"/>
      <c r="B71" s="119" t="s">
        <v>96</v>
      </c>
      <c r="C71" s="119" t="s">
        <v>68</v>
      </c>
      <c r="D71" s="120" t="s">
        <v>71</v>
      </c>
      <c r="E71" s="121">
        <v>360</v>
      </c>
      <c r="F71" s="39">
        <v>9</v>
      </c>
      <c r="G71" s="41">
        <f t="shared" si="1"/>
        <v>3240</v>
      </c>
      <c r="I71" s="47"/>
      <c r="J71" s="47"/>
      <c r="K71" s="47"/>
    </row>
    <row r="72" spans="1:104" ht="24.9" customHeight="1" x14ac:dyDescent="0.25">
      <c r="A72" s="10"/>
      <c r="B72" s="194" t="s">
        <v>93</v>
      </c>
      <c r="C72" s="194"/>
      <c r="D72" s="9"/>
      <c r="E72" s="62">
        <f>SUM(E69:E71)</f>
        <v>1530</v>
      </c>
      <c r="F72" s="9"/>
      <c r="G72" s="40">
        <f>SUM(G69:G71)</f>
        <v>13770</v>
      </c>
      <c r="I72" s="47"/>
      <c r="J72" s="47"/>
      <c r="K72" s="47"/>
    </row>
    <row r="73" spans="1:104" ht="24.9" customHeight="1" x14ac:dyDescent="0.25">
      <c r="A73" s="10"/>
      <c r="B73" s="198" t="s">
        <v>35</v>
      </c>
      <c r="C73" s="198"/>
      <c r="D73" s="44" t="s">
        <v>36</v>
      </c>
      <c r="E73" s="9"/>
      <c r="F73" s="9"/>
      <c r="G73" s="40">
        <f>(G67+G72+G58)*0.05</f>
        <v>7416.1</v>
      </c>
      <c r="I73" s="47"/>
      <c r="J73" s="47"/>
      <c r="K73" s="47"/>
    </row>
    <row r="74" spans="1:104" s="20" customFormat="1" ht="35.1" customHeight="1" x14ac:dyDescent="0.25">
      <c r="A74" s="21"/>
      <c r="B74" s="193" t="s">
        <v>56</v>
      </c>
      <c r="C74" s="193" t="s">
        <v>7</v>
      </c>
      <c r="D74" s="193"/>
      <c r="E74" s="193"/>
      <c r="F74" s="193"/>
      <c r="G74" s="63">
        <f>SUM(G73,G72,G67,G58)</f>
        <v>155738.1</v>
      </c>
      <c r="H74" s="48"/>
      <c r="I74" s="48"/>
      <c r="J74" s="48"/>
      <c r="K74" s="48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</row>
    <row r="75" spans="1:104" ht="35.1" customHeight="1" x14ac:dyDescent="0.25">
      <c r="A75" s="15"/>
      <c r="B75" s="187" t="s">
        <v>27</v>
      </c>
      <c r="C75" s="187"/>
      <c r="D75" s="187"/>
      <c r="E75" s="187"/>
      <c r="F75" s="187"/>
      <c r="G75" s="187"/>
    </row>
    <row r="76" spans="1:104" s="150" customFormat="1" ht="24.9" customHeight="1" x14ac:dyDescent="0.25">
      <c r="A76" s="156" t="s">
        <v>135</v>
      </c>
      <c r="B76" s="157" t="s">
        <v>134</v>
      </c>
      <c r="C76" s="158"/>
      <c r="D76" s="161" t="s">
        <v>3</v>
      </c>
      <c r="E76" s="162" t="s">
        <v>23</v>
      </c>
      <c r="F76" s="164" t="s">
        <v>4</v>
      </c>
      <c r="G76" s="155" t="s">
        <v>24</v>
      </c>
      <c r="H76" s="148"/>
      <c r="I76" s="148"/>
      <c r="J76" s="148"/>
      <c r="K76" s="148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</row>
    <row r="77" spans="1:104" s="153" customFormat="1" ht="24.9" customHeight="1" x14ac:dyDescent="0.25">
      <c r="A77" s="156"/>
      <c r="B77" s="159"/>
      <c r="C77" s="160"/>
      <c r="D77" s="161"/>
      <c r="E77" s="163"/>
      <c r="F77" s="164"/>
      <c r="G77" s="155"/>
      <c r="H77" s="151"/>
      <c r="I77" s="151"/>
      <c r="J77" s="151"/>
      <c r="K77" s="151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2"/>
      <c r="CI77" s="152"/>
      <c r="CJ77" s="152"/>
      <c r="CK77" s="152"/>
      <c r="CL77" s="152"/>
      <c r="CM77" s="152"/>
      <c r="CN77" s="152"/>
      <c r="CO77" s="152"/>
      <c r="CP77" s="152"/>
      <c r="CQ77" s="152"/>
      <c r="CR77" s="152"/>
      <c r="CS77" s="152"/>
      <c r="CT77" s="152"/>
      <c r="CU77" s="152"/>
      <c r="CV77" s="152"/>
      <c r="CW77" s="152"/>
      <c r="CX77" s="152"/>
      <c r="CY77" s="152"/>
      <c r="CZ77" s="152"/>
    </row>
    <row r="78" spans="1:104" ht="24.9" customHeight="1" x14ac:dyDescent="0.25">
      <c r="A78" s="5"/>
      <c r="B78" s="172" t="s">
        <v>98</v>
      </c>
      <c r="C78" s="172"/>
      <c r="D78" s="172"/>
      <c r="E78" s="172"/>
      <c r="F78" s="172"/>
      <c r="G78" s="172"/>
    </row>
    <row r="79" spans="1:104" s="12" customFormat="1" ht="24.75" customHeight="1" x14ac:dyDescent="0.25">
      <c r="A79" s="112">
        <v>184502114</v>
      </c>
      <c r="B79" s="181" t="s">
        <v>127</v>
      </c>
      <c r="C79" s="190"/>
      <c r="D79" s="13" t="s">
        <v>8</v>
      </c>
      <c r="E79" s="14">
        <f>E80</f>
        <v>26</v>
      </c>
      <c r="F79" s="27">
        <v>1520</v>
      </c>
      <c r="G79" s="41">
        <f t="shared" ref="G79:G82" si="2">E79*F79</f>
        <v>39520</v>
      </c>
      <c r="H79" s="54"/>
      <c r="I79" s="54"/>
      <c r="J79" s="54"/>
      <c r="K79" s="55"/>
      <c r="L79" s="46"/>
      <c r="M79" s="50"/>
      <c r="N79" s="50"/>
      <c r="O79" s="50"/>
      <c r="P79" s="50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</row>
    <row r="80" spans="1:104" s="12" customFormat="1" ht="24.75" customHeight="1" x14ac:dyDescent="0.25">
      <c r="A80" s="11">
        <v>183902125</v>
      </c>
      <c r="B80" s="169" t="s">
        <v>125</v>
      </c>
      <c r="C80" s="170"/>
      <c r="D80" s="13" t="s">
        <v>8</v>
      </c>
      <c r="E80" s="14">
        <v>26</v>
      </c>
      <c r="F80" s="27">
        <v>1600</v>
      </c>
      <c r="G80" s="41">
        <f t="shared" si="2"/>
        <v>41600</v>
      </c>
      <c r="H80" s="54"/>
      <c r="I80" s="54"/>
      <c r="J80" s="54"/>
      <c r="K80" s="55"/>
      <c r="L80" s="46"/>
      <c r="M80" s="50"/>
      <c r="N80" s="50"/>
      <c r="O80" s="50"/>
      <c r="P80" s="50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</row>
    <row r="81" spans="1:104" s="12" customFormat="1" ht="24.75" customHeight="1" x14ac:dyDescent="0.25">
      <c r="A81" s="11" t="s">
        <v>15</v>
      </c>
      <c r="B81" s="169" t="s">
        <v>126</v>
      </c>
      <c r="C81" s="170"/>
      <c r="D81" s="13" t="s">
        <v>13</v>
      </c>
      <c r="E81" s="14">
        <f>E80*2.2</f>
        <v>57.2</v>
      </c>
      <c r="F81" s="27">
        <v>400</v>
      </c>
      <c r="G81" s="41">
        <f t="shared" si="2"/>
        <v>22880</v>
      </c>
      <c r="H81" s="54"/>
      <c r="I81" s="54"/>
      <c r="J81" s="54"/>
      <c r="K81" s="55"/>
      <c r="L81" s="46"/>
      <c r="M81" s="50"/>
      <c r="N81" s="50"/>
      <c r="O81" s="50"/>
      <c r="P81" s="50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</row>
    <row r="82" spans="1:104" ht="24.75" customHeight="1" x14ac:dyDescent="0.25">
      <c r="A82" s="11" t="s">
        <v>15</v>
      </c>
      <c r="B82" s="188" t="s">
        <v>129</v>
      </c>
      <c r="C82" s="189"/>
      <c r="D82" s="13" t="s">
        <v>8</v>
      </c>
      <c r="E82" s="106">
        <v>26</v>
      </c>
      <c r="F82" s="64">
        <v>700</v>
      </c>
      <c r="G82" s="41">
        <f t="shared" si="2"/>
        <v>18200</v>
      </c>
    </row>
    <row r="83" spans="1:104" ht="24.9" customHeight="1" x14ac:dyDescent="0.25">
      <c r="A83" s="5"/>
      <c r="B83" s="173" t="s">
        <v>128</v>
      </c>
      <c r="C83" s="173"/>
      <c r="D83" s="29"/>
      <c r="E83" s="29"/>
      <c r="F83" s="65"/>
      <c r="G83" s="66">
        <f>SUM(G79:G82)</f>
        <v>122200</v>
      </c>
    </row>
    <row r="84" spans="1:104" ht="24.9" customHeight="1" x14ac:dyDescent="0.25">
      <c r="A84" s="5"/>
      <c r="B84" s="172" t="s">
        <v>97</v>
      </c>
      <c r="C84" s="172"/>
      <c r="D84" s="172"/>
      <c r="E84" s="172"/>
      <c r="F84" s="172"/>
      <c r="G84" s="172"/>
    </row>
    <row r="85" spans="1:104" ht="24.9" customHeight="1" x14ac:dyDescent="0.25">
      <c r="A85" s="11" t="s">
        <v>15</v>
      </c>
      <c r="B85" s="165" t="s">
        <v>102</v>
      </c>
      <c r="C85" s="166"/>
      <c r="D85" s="13" t="s">
        <v>8</v>
      </c>
      <c r="E85" s="14">
        <v>26</v>
      </c>
      <c r="F85" s="27">
        <v>2000</v>
      </c>
      <c r="G85" s="41">
        <f t="shared" ref="G85:G88" si="3">E85*F85</f>
        <v>52000</v>
      </c>
    </row>
    <row r="86" spans="1:104" s="12" customFormat="1" ht="35.25" customHeight="1" x14ac:dyDescent="0.25">
      <c r="A86" s="11">
        <v>183901115</v>
      </c>
      <c r="B86" s="177" t="s">
        <v>99</v>
      </c>
      <c r="C86" s="178"/>
      <c r="D86" s="13" t="s">
        <v>8</v>
      </c>
      <c r="E86" s="14">
        <v>26</v>
      </c>
      <c r="F86" s="27">
        <v>3500</v>
      </c>
      <c r="G86" s="41">
        <f t="shared" si="3"/>
        <v>91000</v>
      </c>
      <c r="H86" s="54"/>
      <c r="I86" s="54"/>
      <c r="J86" s="54"/>
      <c r="K86" s="55"/>
      <c r="L86" s="46"/>
      <c r="M86" s="50"/>
      <c r="N86" s="50"/>
      <c r="O86" s="50"/>
      <c r="P86" s="50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</row>
    <row r="87" spans="1:104" s="12" customFormat="1" ht="24.75" customHeight="1" x14ac:dyDescent="0.25">
      <c r="A87" s="69" t="s">
        <v>16</v>
      </c>
      <c r="B87" s="171" t="s">
        <v>100</v>
      </c>
      <c r="C87" s="171"/>
      <c r="D87" s="13" t="s">
        <v>13</v>
      </c>
      <c r="E87" s="14">
        <f>E86*0.3</f>
        <v>7.8</v>
      </c>
      <c r="F87" s="36">
        <v>424</v>
      </c>
      <c r="G87" s="41">
        <f t="shared" si="3"/>
        <v>3307.2</v>
      </c>
      <c r="H87" s="54"/>
      <c r="I87" s="54"/>
      <c r="J87" s="54"/>
      <c r="K87" s="55"/>
      <c r="L87" s="46"/>
      <c r="M87" s="50"/>
      <c r="N87" s="50"/>
      <c r="O87" s="50"/>
      <c r="P87" s="50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</row>
    <row r="88" spans="1:104" ht="24.75" customHeight="1" x14ac:dyDescent="0.25">
      <c r="A88" s="11" t="s">
        <v>16</v>
      </c>
      <c r="B88" s="188" t="s">
        <v>101</v>
      </c>
      <c r="C88" s="189"/>
      <c r="D88" s="13" t="s">
        <v>13</v>
      </c>
      <c r="E88" s="106">
        <f>2.4*E86</f>
        <v>62.4</v>
      </c>
      <c r="F88" s="64">
        <v>550</v>
      </c>
      <c r="G88" s="41">
        <f t="shared" si="3"/>
        <v>34320</v>
      </c>
    </row>
    <row r="89" spans="1:104" ht="24.9" customHeight="1" x14ac:dyDescent="0.25">
      <c r="A89" s="5"/>
      <c r="B89" s="173" t="s">
        <v>72</v>
      </c>
      <c r="C89" s="173"/>
      <c r="D89" s="29"/>
      <c r="E89" s="29"/>
      <c r="F89" s="65"/>
      <c r="G89" s="66">
        <f>SUM(G85:G88)</f>
        <v>180627.20000000001</v>
      </c>
    </row>
    <row r="90" spans="1:104" ht="24.9" customHeight="1" x14ac:dyDescent="0.25">
      <c r="A90" s="5"/>
      <c r="B90" s="172" t="s">
        <v>103</v>
      </c>
      <c r="C90" s="172"/>
      <c r="D90" s="172"/>
      <c r="E90" s="172"/>
      <c r="F90" s="172"/>
      <c r="G90" s="172"/>
    </row>
    <row r="91" spans="1:104" ht="24.9" customHeight="1" x14ac:dyDescent="0.25">
      <c r="A91" s="11" t="s">
        <v>15</v>
      </c>
      <c r="B91" s="165" t="s">
        <v>102</v>
      </c>
      <c r="C91" s="166"/>
      <c r="D91" s="13" t="s">
        <v>8</v>
      </c>
      <c r="E91" s="14">
        <v>25</v>
      </c>
      <c r="F91" s="27">
        <v>2000</v>
      </c>
      <c r="G91" s="41">
        <f t="shared" ref="G91:G94" si="4">E91*F91</f>
        <v>50000</v>
      </c>
    </row>
    <row r="92" spans="1:104" s="12" customFormat="1" ht="35.25" customHeight="1" x14ac:dyDescent="0.25">
      <c r="A92" s="11" t="s">
        <v>15</v>
      </c>
      <c r="B92" s="177" t="s">
        <v>133</v>
      </c>
      <c r="C92" s="178"/>
      <c r="D92" s="13" t="s">
        <v>8</v>
      </c>
      <c r="E92" s="14">
        <v>25</v>
      </c>
      <c r="F92" s="27">
        <v>3500</v>
      </c>
      <c r="G92" s="41">
        <f t="shared" si="4"/>
        <v>87500</v>
      </c>
      <c r="H92" s="54"/>
      <c r="I92" s="54"/>
      <c r="J92" s="54"/>
      <c r="K92" s="55"/>
      <c r="L92" s="46"/>
      <c r="M92" s="50"/>
      <c r="N92" s="50"/>
      <c r="O92" s="50"/>
      <c r="P92" s="50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</row>
    <row r="93" spans="1:104" s="12" customFormat="1" ht="24.75" customHeight="1" x14ac:dyDescent="0.25">
      <c r="A93" s="69" t="s">
        <v>16</v>
      </c>
      <c r="B93" s="171" t="s">
        <v>105</v>
      </c>
      <c r="C93" s="171"/>
      <c r="D93" s="13" t="s">
        <v>13</v>
      </c>
      <c r="E93" s="14">
        <f>E92*0.6</f>
        <v>15</v>
      </c>
      <c r="F93" s="36">
        <v>424</v>
      </c>
      <c r="G93" s="41">
        <f t="shared" si="4"/>
        <v>6360</v>
      </c>
      <c r="H93" s="54"/>
      <c r="I93" s="54"/>
      <c r="J93" s="54"/>
      <c r="K93" s="55"/>
      <c r="L93" s="46"/>
      <c r="M93" s="50"/>
      <c r="N93" s="50"/>
      <c r="O93" s="50"/>
      <c r="P93" s="50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</row>
    <row r="94" spans="1:104" ht="24.75" customHeight="1" x14ac:dyDescent="0.25">
      <c r="A94" s="11" t="s">
        <v>16</v>
      </c>
      <c r="B94" s="188" t="s">
        <v>106</v>
      </c>
      <c r="C94" s="189"/>
      <c r="D94" s="13" t="s">
        <v>13</v>
      </c>
      <c r="E94" s="106">
        <f>4.9*E92</f>
        <v>122.50000000000001</v>
      </c>
      <c r="F94" s="64">
        <v>550</v>
      </c>
      <c r="G94" s="41">
        <f t="shared" si="4"/>
        <v>67375.000000000015</v>
      </c>
    </row>
    <row r="95" spans="1:104" ht="24.9" customHeight="1" x14ac:dyDescent="0.25">
      <c r="A95" s="5"/>
      <c r="B95" s="173" t="s">
        <v>104</v>
      </c>
      <c r="C95" s="173"/>
      <c r="D95" s="29"/>
      <c r="E95" s="29"/>
      <c r="F95" s="65"/>
      <c r="G95" s="66">
        <f>SUM(G91:G94)</f>
        <v>211235</v>
      </c>
    </row>
    <row r="96" spans="1:104" s="150" customFormat="1" ht="24.9" customHeight="1" x14ac:dyDescent="0.25">
      <c r="A96" s="156" t="s">
        <v>135</v>
      </c>
      <c r="B96" s="157" t="s">
        <v>134</v>
      </c>
      <c r="C96" s="158"/>
      <c r="D96" s="161" t="s">
        <v>3</v>
      </c>
      <c r="E96" s="162" t="s">
        <v>23</v>
      </c>
      <c r="F96" s="164" t="s">
        <v>4</v>
      </c>
      <c r="G96" s="155" t="s">
        <v>24</v>
      </c>
      <c r="H96" s="148"/>
      <c r="I96" s="148"/>
      <c r="J96" s="148"/>
      <c r="K96" s="148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  <c r="BM96" s="149"/>
      <c r="BN96" s="149"/>
      <c r="BO96" s="149"/>
      <c r="BP96" s="149"/>
      <c r="BQ96" s="149"/>
      <c r="BR96" s="149"/>
      <c r="BS96" s="149"/>
      <c r="BT96" s="149"/>
      <c r="BU96" s="149"/>
      <c r="BV96" s="149"/>
      <c r="BW96" s="149"/>
      <c r="BX96" s="149"/>
      <c r="BY96" s="149"/>
      <c r="BZ96" s="149"/>
      <c r="CA96" s="149"/>
      <c r="CB96" s="149"/>
      <c r="CC96" s="149"/>
      <c r="CD96" s="149"/>
      <c r="CE96" s="149"/>
      <c r="CF96" s="149"/>
      <c r="CG96" s="149"/>
      <c r="CH96" s="149"/>
      <c r="CI96" s="149"/>
      <c r="CJ96" s="149"/>
      <c r="CK96" s="149"/>
      <c r="CL96" s="149"/>
      <c r="CM96" s="149"/>
      <c r="CN96" s="149"/>
      <c r="CO96" s="149"/>
      <c r="CP96" s="149"/>
      <c r="CQ96" s="149"/>
      <c r="CR96" s="149"/>
      <c r="CS96" s="149"/>
      <c r="CT96" s="149"/>
      <c r="CU96" s="149"/>
      <c r="CV96" s="149"/>
      <c r="CW96" s="149"/>
      <c r="CX96" s="149"/>
      <c r="CY96" s="149"/>
      <c r="CZ96" s="149"/>
    </row>
    <row r="97" spans="1:104" s="153" customFormat="1" ht="24.9" customHeight="1" x14ac:dyDescent="0.25">
      <c r="A97" s="156"/>
      <c r="B97" s="159"/>
      <c r="C97" s="160"/>
      <c r="D97" s="161"/>
      <c r="E97" s="163"/>
      <c r="F97" s="164"/>
      <c r="G97" s="155"/>
      <c r="H97" s="151"/>
      <c r="I97" s="151"/>
      <c r="J97" s="151"/>
      <c r="K97" s="151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2"/>
      <c r="BT97" s="152"/>
      <c r="BU97" s="152"/>
      <c r="BV97" s="152"/>
      <c r="BW97" s="152"/>
      <c r="BX97" s="152"/>
      <c r="BY97" s="152"/>
      <c r="BZ97" s="152"/>
      <c r="CA97" s="152"/>
      <c r="CB97" s="152"/>
      <c r="CC97" s="152"/>
      <c r="CD97" s="152"/>
      <c r="CE97" s="152"/>
      <c r="CF97" s="152"/>
      <c r="CG97" s="152"/>
      <c r="CH97" s="152"/>
      <c r="CI97" s="152"/>
      <c r="CJ97" s="152"/>
      <c r="CK97" s="152"/>
      <c r="CL97" s="152"/>
      <c r="CM97" s="152"/>
      <c r="CN97" s="152"/>
      <c r="CO97" s="152"/>
      <c r="CP97" s="152"/>
      <c r="CQ97" s="152"/>
      <c r="CR97" s="152"/>
      <c r="CS97" s="152"/>
      <c r="CT97" s="152"/>
      <c r="CU97" s="152"/>
      <c r="CV97" s="152"/>
      <c r="CW97" s="152"/>
      <c r="CX97" s="152"/>
      <c r="CY97" s="152"/>
      <c r="CZ97" s="152"/>
    </row>
    <row r="98" spans="1:104" ht="24.9" customHeight="1" x14ac:dyDescent="0.25">
      <c r="A98" s="5"/>
      <c r="B98" s="174" t="s">
        <v>110</v>
      </c>
      <c r="C98" s="174"/>
      <c r="D98" s="174"/>
      <c r="E98" s="174"/>
      <c r="F98" s="174"/>
      <c r="G98" s="174"/>
      <c r="H98" s="46"/>
      <c r="I98" s="46"/>
    </row>
    <row r="99" spans="1:104" ht="24.9" customHeight="1" x14ac:dyDescent="0.25">
      <c r="A99" s="17" t="s">
        <v>57</v>
      </c>
      <c r="B99" s="179" t="s">
        <v>75</v>
      </c>
      <c r="C99" s="180"/>
      <c r="D99" s="28" t="s">
        <v>8</v>
      </c>
      <c r="E99" s="24">
        <f>E67</f>
        <v>1306</v>
      </c>
      <c r="F99" s="105">
        <v>9</v>
      </c>
      <c r="G99" s="41">
        <f t="shared" ref="G99:G106" si="5">E99*F99</f>
        <v>11754</v>
      </c>
      <c r="H99" s="38"/>
      <c r="I99" s="33"/>
    </row>
    <row r="100" spans="1:104" ht="24.9" customHeight="1" x14ac:dyDescent="0.25">
      <c r="A100" s="17" t="s">
        <v>120</v>
      </c>
      <c r="B100" s="175" t="s">
        <v>107</v>
      </c>
      <c r="C100" s="176"/>
      <c r="D100" s="28" t="s">
        <v>8</v>
      </c>
      <c r="E100" s="24">
        <f>SUM(E99)</f>
        <v>1306</v>
      </c>
      <c r="F100" s="105">
        <v>4.5</v>
      </c>
      <c r="G100" s="41">
        <f t="shared" si="5"/>
        <v>5877</v>
      </c>
      <c r="H100" s="38"/>
      <c r="I100" s="33"/>
    </row>
    <row r="101" spans="1:104" ht="24.9" customHeight="1" x14ac:dyDescent="0.25">
      <c r="A101" s="17" t="s">
        <v>121</v>
      </c>
      <c r="B101" s="175" t="s">
        <v>108</v>
      </c>
      <c r="C101" s="176"/>
      <c r="D101" s="28" t="s">
        <v>8</v>
      </c>
      <c r="E101" s="24">
        <f>SUM(E72)</f>
        <v>1530</v>
      </c>
      <c r="F101" s="105">
        <v>9.5</v>
      </c>
      <c r="G101" s="41">
        <f t="shared" si="5"/>
        <v>14535</v>
      </c>
      <c r="H101" s="38"/>
      <c r="I101" s="33"/>
    </row>
    <row r="102" spans="1:104" ht="24.9" customHeight="1" x14ac:dyDescent="0.25">
      <c r="A102" s="17" t="s">
        <v>15</v>
      </c>
      <c r="B102" s="175" t="s">
        <v>109</v>
      </c>
      <c r="C102" s="176"/>
      <c r="D102" s="28" t="s">
        <v>8</v>
      </c>
      <c r="E102" s="24">
        <f>SUM(E101)</f>
        <v>1530</v>
      </c>
      <c r="F102" s="105">
        <v>3</v>
      </c>
      <c r="G102" s="41">
        <f t="shared" si="5"/>
        <v>4590</v>
      </c>
      <c r="H102" s="38"/>
      <c r="I102" s="33"/>
    </row>
    <row r="103" spans="1:104" s="16" customFormat="1" ht="24.9" customHeight="1" x14ac:dyDescent="0.25">
      <c r="A103" s="17" t="s">
        <v>25</v>
      </c>
      <c r="B103" s="185" t="s">
        <v>73</v>
      </c>
      <c r="C103" s="186"/>
      <c r="D103" s="5" t="s">
        <v>10</v>
      </c>
      <c r="E103" s="109">
        <f>0.02*153</f>
        <v>3.06</v>
      </c>
      <c r="F103" s="105">
        <v>120</v>
      </c>
      <c r="G103" s="41">
        <f t="shared" si="5"/>
        <v>367.2</v>
      </c>
      <c r="H103" s="103"/>
      <c r="I103" s="104"/>
      <c r="J103" s="53"/>
      <c r="K103" s="53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</row>
    <row r="104" spans="1:104" ht="24.9" customHeight="1" x14ac:dyDescent="0.25">
      <c r="A104" s="11" t="s">
        <v>28</v>
      </c>
      <c r="B104" s="181" t="s">
        <v>29</v>
      </c>
      <c r="C104" s="181"/>
      <c r="D104" s="37" t="s">
        <v>10</v>
      </c>
      <c r="E104" s="14">
        <f>E103</f>
        <v>3.06</v>
      </c>
      <c r="F104" s="8">
        <v>300</v>
      </c>
      <c r="G104" s="41">
        <f t="shared" si="5"/>
        <v>918</v>
      </c>
      <c r="H104" s="32"/>
      <c r="I104" s="33"/>
    </row>
    <row r="105" spans="1:104" ht="24.9" customHeight="1" x14ac:dyDescent="0.25">
      <c r="A105" s="121" t="s">
        <v>119</v>
      </c>
      <c r="B105" s="167" t="s">
        <v>115</v>
      </c>
      <c r="C105" s="168"/>
      <c r="D105" s="122" t="s">
        <v>9</v>
      </c>
      <c r="E105" s="110">
        <f>(25+26)*3</f>
        <v>153</v>
      </c>
      <c r="F105" s="111">
        <v>35</v>
      </c>
      <c r="G105" s="41">
        <f t="shared" si="5"/>
        <v>5355</v>
      </c>
      <c r="H105" s="34"/>
      <c r="I105" s="35"/>
    </row>
    <row r="106" spans="1:104" ht="24.9" customHeight="1" x14ac:dyDescent="0.25">
      <c r="A106" s="5" t="s">
        <v>16</v>
      </c>
      <c r="B106" s="185" t="s">
        <v>112</v>
      </c>
      <c r="C106" s="186"/>
      <c r="D106" s="5" t="s">
        <v>10</v>
      </c>
      <c r="E106" s="110">
        <f>153*0.05</f>
        <v>7.65</v>
      </c>
      <c r="F106" s="111">
        <v>850</v>
      </c>
      <c r="G106" s="41">
        <f t="shared" si="5"/>
        <v>6502.5</v>
      </c>
      <c r="H106" s="34"/>
      <c r="I106" s="35"/>
    </row>
    <row r="107" spans="1:104" ht="24.9" customHeight="1" x14ac:dyDescent="0.25">
      <c r="A107" s="5"/>
      <c r="B107" s="182" t="s">
        <v>111</v>
      </c>
      <c r="C107" s="182"/>
      <c r="D107" s="29"/>
      <c r="E107" s="29"/>
      <c r="F107" s="30"/>
      <c r="G107" s="66">
        <f>SUM(G99:G106)</f>
        <v>49898.7</v>
      </c>
      <c r="H107" s="34"/>
      <c r="I107" s="35"/>
    </row>
    <row r="108" spans="1:104" s="126" customFormat="1" ht="24.9" customHeight="1" x14ac:dyDescent="0.25">
      <c r="A108" s="123"/>
      <c r="B108" s="214" t="s">
        <v>12</v>
      </c>
      <c r="C108" s="214"/>
      <c r="D108" s="214"/>
      <c r="E108" s="214"/>
      <c r="F108" s="214"/>
      <c r="G108" s="214"/>
      <c r="H108" s="124"/>
      <c r="I108" s="124"/>
      <c r="J108" s="124"/>
      <c r="K108" s="124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5"/>
      <c r="BL108" s="125"/>
      <c r="BM108" s="125"/>
      <c r="BN108" s="125"/>
      <c r="BO108" s="125"/>
      <c r="BP108" s="125"/>
      <c r="BQ108" s="125"/>
      <c r="BR108" s="125"/>
      <c r="BS108" s="125"/>
      <c r="BT108" s="125"/>
      <c r="BU108" s="125"/>
      <c r="BV108" s="125"/>
      <c r="BW108" s="125"/>
      <c r="BX108" s="125"/>
      <c r="BY108" s="125"/>
      <c r="BZ108" s="125"/>
      <c r="CA108" s="125"/>
      <c r="CB108" s="125"/>
      <c r="CC108" s="125"/>
      <c r="CD108" s="125"/>
      <c r="CE108" s="125"/>
      <c r="CF108" s="125"/>
      <c r="CG108" s="125"/>
      <c r="CH108" s="125"/>
      <c r="CI108" s="125"/>
      <c r="CJ108" s="125"/>
      <c r="CK108" s="125"/>
      <c r="CL108" s="125"/>
      <c r="CM108" s="125"/>
      <c r="CN108" s="125"/>
      <c r="CO108" s="125"/>
      <c r="CP108" s="125"/>
      <c r="CQ108" s="125"/>
      <c r="CR108" s="125"/>
      <c r="CS108" s="125"/>
      <c r="CT108" s="125"/>
      <c r="CU108" s="125"/>
      <c r="CV108" s="125"/>
      <c r="CW108" s="125"/>
      <c r="CX108" s="125"/>
      <c r="CY108" s="125"/>
      <c r="CZ108" s="125"/>
    </row>
    <row r="109" spans="1:104" s="130" customFormat="1" ht="24.9" customHeight="1" x14ac:dyDescent="0.25">
      <c r="A109" s="113" t="s">
        <v>124</v>
      </c>
      <c r="B109" s="215" t="s">
        <v>123</v>
      </c>
      <c r="C109" s="215"/>
      <c r="D109" s="113" t="s">
        <v>8</v>
      </c>
      <c r="E109" s="113">
        <v>25</v>
      </c>
      <c r="F109" s="102">
        <v>850</v>
      </c>
      <c r="G109" s="127">
        <f>E109*F109</f>
        <v>21250</v>
      </c>
      <c r="H109" s="128"/>
      <c r="I109" s="128"/>
      <c r="J109" s="128"/>
      <c r="K109" s="128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/>
      <c r="CG109" s="129"/>
      <c r="CH109" s="129"/>
      <c r="CI109" s="129"/>
      <c r="CJ109" s="129"/>
      <c r="CK109" s="129"/>
      <c r="CL109" s="129"/>
      <c r="CM109" s="129"/>
      <c r="CN109" s="129"/>
      <c r="CO109" s="129"/>
      <c r="CP109" s="129"/>
      <c r="CQ109" s="129"/>
      <c r="CR109" s="129"/>
      <c r="CS109" s="129"/>
      <c r="CT109" s="129"/>
      <c r="CU109" s="129"/>
      <c r="CV109" s="129"/>
      <c r="CW109" s="129"/>
      <c r="CX109" s="129"/>
      <c r="CY109" s="129"/>
      <c r="CZ109" s="129"/>
    </row>
    <row r="110" spans="1:104" s="130" customFormat="1" ht="24.9" customHeight="1" x14ac:dyDescent="0.25">
      <c r="A110" s="113" t="s">
        <v>33</v>
      </c>
      <c r="B110" s="215" t="s">
        <v>32</v>
      </c>
      <c r="C110" s="215"/>
      <c r="D110" s="113" t="s">
        <v>8</v>
      </c>
      <c r="E110" s="113">
        <f>SUM(E109)</f>
        <v>25</v>
      </c>
      <c r="F110" s="102">
        <v>250</v>
      </c>
      <c r="G110" s="127">
        <f t="shared" ref="G110:G121" si="6">E110*F110</f>
        <v>6250</v>
      </c>
      <c r="H110" s="128"/>
      <c r="I110" s="128"/>
      <c r="J110" s="128"/>
      <c r="K110" s="128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  <c r="CF110" s="129"/>
      <c r="CG110" s="129"/>
      <c r="CH110" s="129"/>
      <c r="CI110" s="129"/>
      <c r="CJ110" s="129"/>
      <c r="CK110" s="129"/>
      <c r="CL110" s="129"/>
      <c r="CM110" s="129"/>
      <c r="CN110" s="129"/>
      <c r="CO110" s="129"/>
      <c r="CP110" s="129"/>
      <c r="CQ110" s="129"/>
      <c r="CR110" s="129"/>
      <c r="CS110" s="129"/>
      <c r="CT110" s="129"/>
      <c r="CU110" s="129"/>
      <c r="CV110" s="129"/>
      <c r="CW110" s="129"/>
      <c r="CX110" s="129"/>
      <c r="CY110" s="129"/>
      <c r="CZ110" s="129"/>
    </row>
    <row r="111" spans="1:104" s="130" customFormat="1" ht="24.9" customHeight="1" x14ac:dyDescent="0.25">
      <c r="A111" s="113" t="s">
        <v>117</v>
      </c>
      <c r="B111" s="183" t="s">
        <v>116</v>
      </c>
      <c r="C111" s="184"/>
      <c r="D111" s="113" t="s">
        <v>8</v>
      </c>
      <c r="E111" s="113">
        <v>25</v>
      </c>
      <c r="F111" s="102">
        <v>68</v>
      </c>
      <c r="G111" s="127">
        <f t="shared" si="6"/>
        <v>1700</v>
      </c>
      <c r="H111" s="128"/>
      <c r="I111" s="128"/>
      <c r="J111" s="128"/>
      <c r="K111" s="128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129"/>
      <c r="BY111" s="129"/>
      <c r="BZ111" s="129"/>
      <c r="CA111" s="129"/>
      <c r="CB111" s="129"/>
      <c r="CC111" s="129"/>
      <c r="CD111" s="129"/>
      <c r="CE111" s="129"/>
      <c r="CF111" s="129"/>
      <c r="CG111" s="129"/>
      <c r="CH111" s="129"/>
      <c r="CI111" s="129"/>
      <c r="CJ111" s="129"/>
      <c r="CK111" s="129"/>
      <c r="CL111" s="129"/>
      <c r="CM111" s="129"/>
      <c r="CN111" s="129"/>
      <c r="CO111" s="129"/>
      <c r="CP111" s="129"/>
      <c r="CQ111" s="129"/>
      <c r="CR111" s="129"/>
      <c r="CS111" s="129"/>
      <c r="CT111" s="129"/>
      <c r="CU111" s="129"/>
      <c r="CV111" s="129"/>
      <c r="CW111" s="129"/>
      <c r="CX111" s="129"/>
      <c r="CY111" s="129"/>
      <c r="CZ111" s="129"/>
    </row>
    <row r="112" spans="1:104" s="126" customFormat="1" ht="24.9" customHeight="1" x14ac:dyDescent="0.25">
      <c r="A112" s="123" t="s">
        <v>28</v>
      </c>
      <c r="B112" s="217" t="s">
        <v>74</v>
      </c>
      <c r="C112" s="217"/>
      <c r="D112" s="131" t="s">
        <v>10</v>
      </c>
      <c r="E112" s="132">
        <f>25*0.08</f>
        <v>2</v>
      </c>
      <c r="F112" s="133">
        <v>300</v>
      </c>
      <c r="G112" s="127">
        <f t="shared" si="6"/>
        <v>600</v>
      </c>
      <c r="H112" s="124"/>
      <c r="I112" s="124"/>
      <c r="J112" s="124"/>
      <c r="K112" s="124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5"/>
      <c r="BR112" s="125"/>
      <c r="BS112" s="125"/>
      <c r="BT112" s="125"/>
      <c r="BU112" s="125"/>
      <c r="BV112" s="125"/>
      <c r="BW112" s="125"/>
      <c r="BX112" s="125"/>
      <c r="BY112" s="125"/>
      <c r="BZ112" s="125"/>
      <c r="CA112" s="125"/>
      <c r="CB112" s="125"/>
      <c r="CC112" s="125"/>
      <c r="CD112" s="125"/>
      <c r="CE112" s="125"/>
      <c r="CF112" s="125"/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  <c r="CQ112" s="125"/>
      <c r="CR112" s="125"/>
      <c r="CS112" s="125"/>
      <c r="CT112" s="125"/>
      <c r="CU112" s="125"/>
      <c r="CV112" s="125"/>
      <c r="CW112" s="125"/>
      <c r="CX112" s="125"/>
      <c r="CY112" s="125"/>
      <c r="CZ112" s="125"/>
    </row>
    <row r="113" spans="1:104" s="126" customFormat="1" ht="24.9" customHeight="1" x14ac:dyDescent="0.25">
      <c r="A113" s="123" t="s">
        <v>16</v>
      </c>
      <c r="B113" s="216" t="s">
        <v>118</v>
      </c>
      <c r="C113" s="216"/>
      <c r="D113" s="123" t="s">
        <v>8</v>
      </c>
      <c r="E113" s="123">
        <f>E109*5</f>
        <v>125</v>
      </c>
      <c r="F113" s="133">
        <v>2</v>
      </c>
      <c r="G113" s="127">
        <f t="shared" si="6"/>
        <v>250</v>
      </c>
      <c r="H113" s="124"/>
      <c r="I113" s="124"/>
      <c r="J113" s="124"/>
      <c r="K113" s="124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5"/>
      <c r="BK113" s="125"/>
      <c r="BL113" s="125"/>
      <c r="BM113" s="125"/>
      <c r="BN113" s="125"/>
      <c r="BO113" s="125"/>
      <c r="BP113" s="125"/>
      <c r="BQ113" s="125"/>
      <c r="BR113" s="125"/>
      <c r="BS113" s="125"/>
      <c r="BT113" s="125"/>
      <c r="BU113" s="125"/>
      <c r="BV113" s="125"/>
      <c r="BW113" s="125"/>
      <c r="BX113" s="125"/>
      <c r="BY113" s="125"/>
      <c r="BZ113" s="125"/>
      <c r="CA113" s="125"/>
      <c r="CB113" s="125"/>
      <c r="CC113" s="125"/>
      <c r="CD113" s="125"/>
      <c r="CE113" s="125"/>
      <c r="CF113" s="125"/>
      <c r="CG113" s="125"/>
      <c r="CH113" s="125"/>
      <c r="CI113" s="125"/>
      <c r="CJ113" s="125"/>
      <c r="CK113" s="125"/>
      <c r="CL113" s="125"/>
      <c r="CM113" s="125"/>
      <c r="CN113" s="125"/>
      <c r="CO113" s="125"/>
      <c r="CP113" s="125"/>
      <c r="CQ113" s="125"/>
      <c r="CR113" s="125"/>
      <c r="CS113" s="125"/>
      <c r="CT113" s="125"/>
      <c r="CU113" s="125"/>
      <c r="CV113" s="125"/>
      <c r="CW113" s="125"/>
      <c r="CX113" s="125"/>
      <c r="CY113" s="125"/>
      <c r="CZ113" s="125"/>
    </row>
    <row r="114" spans="1:104" s="136" customFormat="1" ht="24.9" customHeight="1" x14ac:dyDescent="0.25">
      <c r="A114" s="123" t="s">
        <v>16</v>
      </c>
      <c r="B114" s="217" t="s">
        <v>26</v>
      </c>
      <c r="C114" s="217"/>
      <c r="D114" s="123" t="s">
        <v>11</v>
      </c>
      <c r="E114" s="132">
        <f>SUM(E109*0.1)</f>
        <v>2.5</v>
      </c>
      <c r="F114" s="133">
        <v>285</v>
      </c>
      <c r="G114" s="127">
        <f t="shared" si="6"/>
        <v>712.5</v>
      </c>
      <c r="H114" s="134"/>
      <c r="I114" s="134"/>
      <c r="J114" s="134"/>
      <c r="K114" s="134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5"/>
      <c r="AZ114" s="135"/>
      <c r="BA114" s="135"/>
      <c r="BB114" s="135"/>
      <c r="BC114" s="135"/>
      <c r="BD114" s="135"/>
      <c r="BE114" s="135"/>
      <c r="BF114" s="135"/>
      <c r="BG114" s="135"/>
      <c r="BH114" s="135"/>
      <c r="BI114" s="135"/>
      <c r="BJ114" s="135"/>
      <c r="BK114" s="135"/>
      <c r="BL114" s="135"/>
      <c r="BM114" s="135"/>
      <c r="BN114" s="135"/>
      <c r="BO114" s="135"/>
      <c r="BP114" s="135"/>
      <c r="BQ114" s="135"/>
      <c r="BR114" s="135"/>
      <c r="BS114" s="135"/>
      <c r="BT114" s="135"/>
      <c r="BU114" s="135"/>
      <c r="BV114" s="135"/>
      <c r="BW114" s="135"/>
      <c r="BX114" s="135"/>
      <c r="BY114" s="135"/>
      <c r="BZ114" s="135"/>
      <c r="CA114" s="135"/>
      <c r="CB114" s="135"/>
      <c r="CC114" s="135"/>
      <c r="CD114" s="135"/>
      <c r="CE114" s="135"/>
      <c r="CF114" s="135"/>
      <c r="CG114" s="135"/>
      <c r="CH114" s="135"/>
      <c r="CI114" s="135"/>
      <c r="CJ114" s="135"/>
      <c r="CK114" s="135"/>
      <c r="CL114" s="135"/>
      <c r="CM114" s="135"/>
      <c r="CN114" s="135"/>
      <c r="CO114" s="135"/>
      <c r="CP114" s="135"/>
      <c r="CQ114" s="135"/>
      <c r="CR114" s="135"/>
      <c r="CS114" s="135"/>
      <c r="CT114" s="135"/>
      <c r="CU114" s="135"/>
      <c r="CV114" s="135"/>
      <c r="CW114" s="135"/>
      <c r="CX114" s="135"/>
      <c r="CY114" s="135"/>
      <c r="CZ114" s="135"/>
    </row>
    <row r="115" spans="1:104" s="136" customFormat="1" ht="24.9" customHeight="1" x14ac:dyDescent="0.25">
      <c r="A115" s="123" t="s">
        <v>18</v>
      </c>
      <c r="B115" s="206" t="s">
        <v>19</v>
      </c>
      <c r="C115" s="206"/>
      <c r="D115" s="137" t="s">
        <v>8</v>
      </c>
      <c r="E115" s="137">
        <f>E109</f>
        <v>25</v>
      </c>
      <c r="F115" s="133">
        <v>185</v>
      </c>
      <c r="G115" s="127">
        <f t="shared" si="6"/>
        <v>4625</v>
      </c>
      <c r="H115" s="138"/>
      <c r="I115" s="134"/>
      <c r="J115" s="134"/>
      <c r="K115" s="134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5"/>
      <c r="AZ115" s="135"/>
      <c r="BA115" s="135"/>
      <c r="BB115" s="135"/>
      <c r="BC115" s="135"/>
      <c r="BD115" s="135"/>
      <c r="BE115" s="135"/>
      <c r="BF115" s="135"/>
      <c r="BG115" s="135"/>
      <c r="BH115" s="135"/>
      <c r="BI115" s="135"/>
      <c r="BJ115" s="135"/>
      <c r="BK115" s="135"/>
      <c r="BL115" s="135"/>
      <c r="BM115" s="135"/>
      <c r="BN115" s="135"/>
      <c r="BO115" s="135"/>
      <c r="BP115" s="135"/>
      <c r="BQ115" s="135"/>
      <c r="BR115" s="135"/>
      <c r="BS115" s="135"/>
      <c r="BT115" s="135"/>
      <c r="BU115" s="135"/>
      <c r="BV115" s="135"/>
      <c r="BW115" s="135"/>
      <c r="BX115" s="135"/>
      <c r="BY115" s="135"/>
      <c r="BZ115" s="135"/>
      <c r="CA115" s="135"/>
      <c r="CB115" s="135"/>
      <c r="CC115" s="135"/>
      <c r="CD115" s="135"/>
      <c r="CE115" s="135"/>
      <c r="CF115" s="135"/>
      <c r="CG115" s="135"/>
      <c r="CH115" s="135"/>
      <c r="CI115" s="135"/>
      <c r="CJ115" s="135"/>
      <c r="CK115" s="135"/>
      <c r="CL115" s="135"/>
      <c r="CM115" s="135"/>
      <c r="CN115" s="135"/>
      <c r="CO115" s="135"/>
      <c r="CP115" s="135"/>
      <c r="CQ115" s="135"/>
      <c r="CR115" s="135"/>
      <c r="CS115" s="135"/>
      <c r="CT115" s="135"/>
      <c r="CU115" s="135"/>
      <c r="CV115" s="135"/>
      <c r="CW115" s="135"/>
      <c r="CX115" s="135"/>
      <c r="CY115" s="135"/>
      <c r="CZ115" s="135"/>
    </row>
    <row r="116" spans="1:104" s="126" customFormat="1" ht="24.9" customHeight="1" x14ac:dyDescent="0.25">
      <c r="A116" s="123" t="s">
        <v>16</v>
      </c>
      <c r="B116" s="206" t="s">
        <v>20</v>
      </c>
      <c r="C116" s="206"/>
      <c r="D116" s="137" t="s">
        <v>8</v>
      </c>
      <c r="E116" s="137">
        <f>E109*3</f>
        <v>75</v>
      </c>
      <c r="F116" s="133">
        <v>75</v>
      </c>
      <c r="G116" s="127">
        <f t="shared" si="6"/>
        <v>5625</v>
      </c>
      <c r="H116" s="124"/>
      <c r="I116" s="124"/>
      <c r="J116" s="124"/>
      <c r="K116" s="124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  <c r="BE116" s="125"/>
      <c r="BF116" s="125"/>
      <c r="BG116" s="125"/>
      <c r="BH116" s="125"/>
      <c r="BI116" s="125"/>
      <c r="BJ116" s="125"/>
      <c r="BK116" s="125"/>
      <c r="BL116" s="125"/>
      <c r="BM116" s="125"/>
      <c r="BN116" s="125"/>
      <c r="BO116" s="125"/>
      <c r="BP116" s="125"/>
      <c r="BQ116" s="125"/>
      <c r="BR116" s="125"/>
      <c r="BS116" s="125"/>
      <c r="BT116" s="125"/>
      <c r="BU116" s="125"/>
      <c r="BV116" s="125"/>
      <c r="BW116" s="125"/>
      <c r="BX116" s="125"/>
      <c r="BY116" s="125"/>
      <c r="BZ116" s="125"/>
      <c r="CA116" s="125"/>
      <c r="CB116" s="125"/>
      <c r="CC116" s="125"/>
      <c r="CD116" s="125"/>
      <c r="CE116" s="125"/>
      <c r="CF116" s="125"/>
      <c r="CG116" s="125"/>
      <c r="CH116" s="125"/>
      <c r="CI116" s="125"/>
      <c r="CJ116" s="125"/>
      <c r="CK116" s="125"/>
      <c r="CL116" s="125"/>
      <c r="CM116" s="125"/>
      <c r="CN116" s="125"/>
      <c r="CO116" s="125"/>
      <c r="CP116" s="125"/>
      <c r="CQ116" s="125"/>
      <c r="CR116" s="125"/>
      <c r="CS116" s="125"/>
      <c r="CT116" s="125"/>
      <c r="CU116" s="125"/>
      <c r="CV116" s="125"/>
      <c r="CW116" s="125"/>
      <c r="CX116" s="125"/>
      <c r="CY116" s="125"/>
      <c r="CZ116" s="125"/>
    </row>
    <row r="117" spans="1:104" s="126" customFormat="1" ht="24.9" customHeight="1" x14ac:dyDescent="0.25">
      <c r="A117" s="123" t="s">
        <v>16</v>
      </c>
      <c r="B117" s="210" t="s">
        <v>21</v>
      </c>
      <c r="C117" s="210"/>
      <c r="D117" s="123" t="s">
        <v>8</v>
      </c>
      <c r="E117" s="137">
        <f>E109*3</f>
        <v>75</v>
      </c>
      <c r="F117" s="133">
        <v>24</v>
      </c>
      <c r="G117" s="127">
        <f t="shared" si="6"/>
        <v>1800</v>
      </c>
      <c r="H117" s="124"/>
      <c r="I117" s="124"/>
      <c r="J117" s="124"/>
      <c r="K117" s="124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25"/>
      <c r="BJ117" s="125"/>
      <c r="BK117" s="125"/>
      <c r="BL117" s="125"/>
      <c r="BM117" s="125"/>
      <c r="BN117" s="125"/>
      <c r="BO117" s="125"/>
      <c r="BP117" s="125"/>
      <c r="BQ117" s="125"/>
      <c r="BR117" s="125"/>
      <c r="BS117" s="125"/>
      <c r="BT117" s="125"/>
      <c r="BU117" s="125"/>
      <c r="BV117" s="125"/>
      <c r="BW117" s="125"/>
      <c r="BX117" s="125"/>
      <c r="BY117" s="125"/>
      <c r="BZ117" s="125"/>
      <c r="CA117" s="125"/>
      <c r="CB117" s="125"/>
      <c r="CC117" s="125"/>
      <c r="CD117" s="125"/>
      <c r="CE117" s="125"/>
      <c r="CF117" s="125"/>
      <c r="CG117" s="125"/>
      <c r="CH117" s="125"/>
      <c r="CI117" s="125"/>
      <c r="CJ117" s="125"/>
      <c r="CK117" s="125"/>
      <c r="CL117" s="125"/>
      <c r="CM117" s="125"/>
      <c r="CN117" s="125"/>
      <c r="CO117" s="125"/>
      <c r="CP117" s="125"/>
      <c r="CQ117" s="125"/>
      <c r="CR117" s="125"/>
      <c r="CS117" s="125"/>
      <c r="CT117" s="125"/>
      <c r="CU117" s="125"/>
      <c r="CV117" s="125"/>
      <c r="CW117" s="125"/>
      <c r="CX117" s="125"/>
      <c r="CY117" s="125"/>
      <c r="CZ117" s="125"/>
    </row>
    <row r="118" spans="1:104" s="126" customFormat="1" ht="24.9" customHeight="1" x14ac:dyDescent="0.25">
      <c r="A118" s="123" t="s">
        <v>16</v>
      </c>
      <c r="B118" s="210" t="s">
        <v>22</v>
      </c>
      <c r="C118" s="210"/>
      <c r="D118" s="123" t="s">
        <v>8</v>
      </c>
      <c r="E118" s="137">
        <f>E109*3</f>
        <v>75</v>
      </c>
      <c r="F118" s="133">
        <v>10</v>
      </c>
      <c r="G118" s="127">
        <f t="shared" si="6"/>
        <v>750</v>
      </c>
      <c r="H118" s="124"/>
      <c r="I118" s="124"/>
      <c r="J118" s="124"/>
      <c r="K118" s="124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5"/>
      <c r="AX118" s="125"/>
      <c r="AY118" s="125"/>
      <c r="AZ118" s="125"/>
      <c r="BA118" s="125"/>
      <c r="BB118" s="125"/>
      <c r="BC118" s="125"/>
      <c r="BD118" s="125"/>
      <c r="BE118" s="125"/>
      <c r="BF118" s="125"/>
      <c r="BG118" s="125"/>
      <c r="BH118" s="125"/>
      <c r="BI118" s="125"/>
      <c r="BJ118" s="125"/>
      <c r="BK118" s="125"/>
      <c r="BL118" s="125"/>
      <c r="BM118" s="125"/>
      <c r="BN118" s="125"/>
      <c r="BO118" s="125"/>
      <c r="BP118" s="125"/>
      <c r="BQ118" s="125"/>
      <c r="BR118" s="125"/>
      <c r="BS118" s="125"/>
      <c r="BT118" s="125"/>
      <c r="BU118" s="125"/>
      <c r="BV118" s="125"/>
      <c r="BW118" s="125"/>
      <c r="BX118" s="125"/>
      <c r="BY118" s="125"/>
      <c r="BZ118" s="125"/>
      <c r="CA118" s="125"/>
      <c r="CB118" s="125"/>
      <c r="CC118" s="125"/>
      <c r="CD118" s="125"/>
      <c r="CE118" s="125"/>
      <c r="CF118" s="125"/>
      <c r="CG118" s="125"/>
      <c r="CH118" s="125"/>
      <c r="CI118" s="125"/>
      <c r="CJ118" s="125"/>
      <c r="CK118" s="125"/>
      <c r="CL118" s="125"/>
      <c r="CM118" s="125"/>
      <c r="CN118" s="125"/>
      <c r="CO118" s="125"/>
      <c r="CP118" s="125"/>
      <c r="CQ118" s="125"/>
      <c r="CR118" s="125"/>
      <c r="CS118" s="125"/>
      <c r="CT118" s="125"/>
      <c r="CU118" s="125"/>
      <c r="CV118" s="125"/>
      <c r="CW118" s="125"/>
      <c r="CX118" s="125"/>
      <c r="CY118" s="125"/>
      <c r="CZ118" s="125"/>
    </row>
    <row r="119" spans="1:104" s="136" customFormat="1" ht="24.9" customHeight="1" x14ac:dyDescent="0.25">
      <c r="A119" s="123" t="s">
        <v>17</v>
      </c>
      <c r="B119" s="207" t="s">
        <v>14</v>
      </c>
      <c r="C119" s="207"/>
      <c r="D119" s="123" t="s">
        <v>9</v>
      </c>
      <c r="E119" s="139">
        <f>E109</f>
        <v>25</v>
      </c>
      <c r="F119" s="133">
        <v>85</v>
      </c>
      <c r="G119" s="127">
        <f t="shared" si="6"/>
        <v>2125</v>
      </c>
      <c r="H119" s="134"/>
      <c r="I119" s="134"/>
      <c r="J119" s="134"/>
      <c r="K119" s="134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  <c r="BH119" s="135"/>
      <c r="BI119" s="135"/>
      <c r="BJ119" s="135"/>
      <c r="BK119" s="135"/>
      <c r="BL119" s="135"/>
      <c r="BM119" s="135"/>
      <c r="BN119" s="135"/>
      <c r="BO119" s="135"/>
      <c r="BP119" s="135"/>
      <c r="BQ119" s="135"/>
      <c r="BR119" s="135"/>
      <c r="BS119" s="135"/>
      <c r="BT119" s="135"/>
      <c r="BU119" s="135"/>
      <c r="BV119" s="135"/>
      <c r="BW119" s="135"/>
      <c r="BX119" s="135"/>
      <c r="BY119" s="135"/>
      <c r="BZ119" s="135"/>
      <c r="CA119" s="135"/>
      <c r="CB119" s="135"/>
      <c r="CC119" s="135"/>
      <c r="CD119" s="135"/>
      <c r="CE119" s="135"/>
      <c r="CF119" s="135"/>
      <c r="CG119" s="135"/>
      <c r="CH119" s="135"/>
      <c r="CI119" s="135"/>
      <c r="CJ119" s="135"/>
      <c r="CK119" s="135"/>
      <c r="CL119" s="135"/>
      <c r="CM119" s="135"/>
      <c r="CN119" s="135"/>
      <c r="CO119" s="135"/>
      <c r="CP119" s="135"/>
      <c r="CQ119" s="135"/>
      <c r="CR119" s="135"/>
      <c r="CS119" s="135"/>
      <c r="CT119" s="135"/>
      <c r="CU119" s="135"/>
      <c r="CV119" s="135"/>
      <c r="CW119" s="135"/>
      <c r="CX119" s="135"/>
      <c r="CY119" s="135"/>
      <c r="CZ119" s="135"/>
    </row>
    <row r="120" spans="1:104" s="136" customFormat="1" ht="24.9" customHeight="1" x14ac:dyDescent="0.25">
      <c r="A120" s="123" t="s">
        <v>16</v>
      </c>
      <c r="B120" s="207" t="s">
        <v>58</v>
      </c>
      <c r="C120" s="207"/>
      <c r="D120" s="123" t="s">
        <v>9</v>
      </c>
      <c r="E120" s="139">
        <f>SUM(E119)</f>
        <v>25</v>
      </c>
      <c r="F120" s="133">
        <v>68</v>
      </c>
      <c r="G120" s="127">
        <f t="shared" si="6"/>
        <v>1700</v>
      </c>
      <c r="H120" s="134"/>
      <c r="I120" s="134"/>
      <c r="J120" s="134"/>
      <c r="K120" s="134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5"/>
      <c r="BK120" s="135"/>
      <c r="BL120" s="135"/>
      <c r="BM120" s="135"/>
      <c r="BN120" s="135"/>
      <c r="BO120" s="135"/>
      <c r="BP120" s="135"/>
      <c r="BQ120" s="135"/>
      <c r="BR120" s="135"/>
      <c r="BS120" s="135"/>
      <c r="BT120" s="135"/>
      <c r="BU120" s="135"/>
      <c r="BV120" s="135"/>
      <c r="BW120" s="135"/>
      <c r="BX120" s="135"/>
      <c r="BY120" s="135"/>
      <c r="BZ120" s="135"/>
      <c r="CA120" s="135"/>
      <c r="CB120" s="135"/>
      <c r="CC120" s="135"/>
      <c r="CD120" s="135"/>
      <c r="CE120" s="135"/>
      <c r="CF120" s="135"/>
      <c r="CG120" s="135"/>
      <c r="CH120" s="135"/>
      <c r="CI120" s="135"/>
      <c r="CJ120" s="135"/>
      <c r="CK120" s="135"/>
      <c r="CL120" s="135"/>
      <c r="CM120" s="135"/>
      <c r="CN120" s="135"/>
      <c r="CO120" s="135"/>
      <c r="CP120" s="135"/>
      <c r="CQ120" s="135"/>
      <c r="CR120" s="135"/>
      <c r="CS120" s="135"/>
      <c r="CT120" s="135"/>
      <c r="CU120" s="135"/>
      <c r="CV120" s="135"/>
      <c r="CW120" s="135"/>
      <c r="CX120" s="135"/>
      <c r="CY120" s="135"/>
      <c r="CZ120" s="135"/>
    </row>
    <row r="121" spans="1:104" s="143" customFormat="1" ht="24.9" customHeight="1" x14ac:dyDescent="0.25">
      <c r="A121" s="140" t="s">
        <v>15</v>
      </c>
      <c r="B121" s="207" t="s">
        <v>34</v>
      </c>
      <c r="C121" s="207"/>
      <c r="D121" s="123" t="s">
        <v>8</v>
      </c>
      <c r="E121" s="137">
        <f>E109</f>
        <v>25</v>
      </c>
      <c r="F121" s="133">
        <v>185</v>
      </c>
      <c r="G121" s="127">
        <f t="shared" si="6"/>
        <v>4625</v>
      </c>
      <c r="H121" s="141"/>
      <c r="I121" s="141"/>
      <c r="J121" s="141"/>
      <c r="K121" s="141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  <c r="AT121" s="142"/>
      <c r="AU121" s="142"/>
      <c r="AV121" s="142"/>
      <c r="AW121" s="142"/>
      <c r="AX121" s="142"/>
      <c r="AY121" s="142"/>
      <c r="AZ121" s="142"/>
      <c r="BA121" s="142"/>
      <c r="BB121" s="142"/>
      <c r="BC121" s="142"/>
      <c r="BD121" s="142"/>
      <c r="BE121" s="142"/>
      <c r="BF121" s="142"/>
      <c r="BG121" s="142"/>
      <c r="BH121" s="142"/>
      <c r="BI121" s="142"/>
      <c r="BJ121" s="142"/>
      <c r="BK121" s="142"/>
      <c r="BL121" s="142"/>
      <c r="BM121" s="142"/>
      <c r="BN121" s="142"/>
      <c r="BO121" s="142"/>
      <c r="BP121" s="142"/>
      <c r="BQ121" s="142"/>
      <c r="BR121" s="142"/>
      <c r="BS121" s="142"/>
      <c r="BT121" s="142"/>
      <c r="BU121" s="142"/>
      <c r="BV121" s="142"/>
      <c r="BW121" s="142"/>
      <c r="BX121" s="142"/>
      <c r="BY121" s="142"/>
      <c r="BZ121" s="142"/>
      <c r="CA121" s="142"/>
      <c r="CB121" s="142"/>
      <c r="CC121" s="142"/>
      <c r="CD121" s="142"/>
      <c r="CE121" s="142"/>
      <c r="CF121" s="142"/>
      <c r="CG121" s="142"/>
      <c r="CH121" s="142"/>
      <c r="CI121" s="142"/>
      <c r="CJ121" s="142"/>
      <c r="CK121" s="142"/>
      <c r="CL121" s="142"/>
      <c r="CM121" s="142"/>
      <c r="CN121" s="142"/>
      <c r="CO121" s="142"/>
      <c r="CP121" s="142"/>
      <c r="CQ121" s="142"/>
      <c r="CR121" s="142"/>
      <c r="CS121" s="142"/>
      <c r="CT121" s="142"/>
      <c r="CU121" s="142"/>
      <c r="CV121" s="142"/>
      <c r="CW121" s="142"/>
      <c r="CX121" s="142"/>
      <c r="CY121" s="142"/>
      <c r="CZ121" s="142"/>
    </row>
    <row r="122" spans="1:104" s="126" customFormat="1" ht="24.9" customHeight="1" x14ac:dyDescent="0.25">
      <c r="A122" s="123"/>
      <c r="B122" s="208" t="s">
        <v>122</v>
      </c>
      <c r="C122" s="208"/>
      <c r="D122" s="144"/>
      <c r="E122" s="144"/>
      <c r="F122" s="145"/>
      <c r="G122" s="146">
        <f>SUM(G109:G121)</f>
        <v>52012.5</v>
      </c>
      <c r="H122" s="124"/>
      <c r="I122" s="124"/>
      <c r="J122" s="124"/>
      <c r="K122" s="124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5"/>
      <c r="BD122" s="125"/>
      <c r="BE122" s="125"/>
      <c r="BF122" s="125"/>
      <c r="BG122" s="125"/>
      <c r="BH122" s="125"/>
      <c r="BI122" s="125"/>
      <c r="BJ122" s="125"/>
      <c r="BK122" s="125"/>
      <c r="BL122" s="125"/>
      <c r="BM122" s="125"/>
      <c r="BN122" s="125"/>
      <c r="BO122" s="125"/>
      <c r="BP122" s="125"/>
      <c r="BQ122" s="125"/>
      <c r="BR122" s="125"/>
      <c r="BS122" s="125"/>
      <c r="BT122" s="125"/>
      <c r="BU122" s="125"/>
      <c r="BV122" s="125"/>
      <c r="BW122" s="125"/>
      <c r="BX122" s="125"/>
      <c r="BY122" s="125"/>
      <c r="BZ122" s="125"/>
      <c r="CA122" s="125"/>
      <c r="CB122" s="125"/>
      <c r="CC122" s="125"/>
      <c r="CD122" s="125"/>
      <c r="CE122" s="125"/>
      <c r="CF122" s="125"/>
      <c r="CG122" s="125"/>
      <c r="CH122" s="125"/>
      <c r="CI122" s="125"/>
      <c r="CJ122" s="125"/>
      <c r="CK122" s="125"/>
      <c r="CL122" s="125"/>
      <c r="CM122" s="125"/>
      <c r="CN122" s="125"/>
      <c r="CO122" s="125"/>
      <c r="CP122" s="125"/>
      <c r="CQ122" s="125"/>
      <c r="CR122" s="125"/>
      <c r="CS122" s="125"/>
      <c r="CT122" s="125"/>
      <c r="CU122" s="125"/>
      <c r="CV122" s="125"/>
      <c r="CW122" s="125"/>
      <c r="CX122" s="125"/>
      <c r="CY122" s="125"/>
      <c r="CZ122" s="125"/>
    </row>
    <row r="123" spans="1:104" s="26" customFormat="1" ht="35.1" customHeight="1" x14ac:dyDescent="0.25">
      <c r="A123" s="25"/>
      <c r="B123" s="187" t="s">
        <v>55</v>
      </c>
      <c r="C123" s="187"/>
      <c r="D123" s="187"/>
      <c r="E123" s="187"/>
      <c r="F123" s="187"/>
      <c r="G123" s="42">
        <f>SUM(G122,G107,G89,G95,G83)</f>
        <v>615973.4</v>
      </c>
      <c r="H123" s="56"/>
      <c r="I123" s="56"/>
      <c r="J123" s="56"/>
      <c r="K123" s="56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</row>
    <row r="124" spans="1:104" s="18" customFormat="1" ht="35.1" customHeight="1" x14ac:dyDescent="0.25">
      <c r="A124" s="67"/>
      <c r="B124" s="205" t="s">
        <v>113</v>
      </c>
      <c r="C124" s="205"/>
      <c r="D124" s="205"/>
      <c r="E124" s="205"/>
      <c r="F124" s="205"/>
      <c r="G124" s="205"/>
      <c r="H124" s="58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</row>
    <row r="125" spans="1:104" s="150" customFormat="1" ht="24.9" customHeight="1" x14ac:dyDescent="0.25">
      <c r="A125" s="156" t="s">
        <v>135</v>
      </c>
      <c r="B125" s="157" t="s">
        <v>134</v>
      </c>
      <c r="C125" s="158"/>
      <c r="D125" s="161" t="s">
        <v>3</v>
      </c>
      <c r="E125" s="162" t="s">
        <v>23</v>
      </c>
      <c r="F125" s="164" t="s">
        <v>4</v>
      </c>
      <c r="G125" s="155" t="s">
        <v>24</v>
      </c>
      <c r="H125" s="148"/>
      <c r="I125" s="148"/>
      <c r="J125" s="148"/>
      <c r="K125" s="148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  <c r="BI125" s="149"/>
      <c r="BJ125" s="149"/>
      <c r="BK125" s="149"/>
      <c r="BL125" s="149"/>
      <c r="BM125" s="149"/>
      <c r="BN125" s="149"/>
      <c r="BO125" s="149"/>
      <c r="BP125" s="149"/>
      <c r="BQ125" s="149"/>
      <c r="BR125" s="149"/>
      <c r="BS125" s="149"/>
      <c r="BT125" s="149"/>
      <c r="BU125" s="149"/>
      <c r="BV125" s="149"/>
      <c r="BW125" s="149"/>
      <c r="BX125" s="149"/>
      <c r="BY125" s="149"/>
      <c r="BZ125" s="149"/>
      <c r="CA125" s="149"/>
      <c r="CB125" s="149"/>
      <c r="CC125" s="149"/>
      <c r="CD125" s="149"/>
      <c r="CE125" s="149"/>
      <c r="CF125" s="149"/>
      <c r="CG125" s="149"/>
      <c r="CH125" s="149"/>
      <c r="CI125" s="149"/>
      <c r="CJ125" s="149"/>
      <c r="CK125" s="149"/>
      <c r="CL125" s="149"/>
      <c r="CM125" s="149"/>
      <c r="CN125" s="149"/>
      <c r="CO125" s="149"/>
      <c r="CP125" s="149"/>
      <c r="CQ125" s="149"/>
      <c r="CR125" s="149"/>
      <c r="CS125" s="149"/>
      <c r="CT125" s="149"/>
      <c r="CU125" s="149"/>
      <c r="CV125" s="149"/>
      <c r="CW125" s="149"/>
      <c r="CX125" s="149"/>
      <c r="CY125" s="149"/>
      <c r="CZ125" s="149"/>
    </row>
    <row r="126" spans="1:104" s="153" customFormat="1" ht="24.9" customHeight="1" x14ac:dyDescent="0.25">
      <c r="A126" s="156"/>
      <c r="B126" s="159"/>
      <c r="C126" s="160"/>
      <c r="D126" s="161"/>
      <c r="E126" s="163"/>
      <c r="F126" s="164"/>
      <c r="G126" s="155"/>
      <c r="H126" s="151"/>
      <c r="I126" s="151"/>
      <c r="J126" s="151"/>
      <c r="K126" s="151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2"/>
      <c r="AZ126" s="152"/>
      <c r="BA126" s="152"/>
      <c r="BB126" s="152"/>
      <c r="BC126" s="152"/>
      <c r="BD126" s="152"/>
      <c r="BE126" s="152"/>
      <c r="BF126" s="152"/>
      <c r="BG126" s="152"/>
      <c r="BH126" s="152"/>
      <c r="BI126" s="152"/>
      <c r="BJ126" s="152"/>
      <c r="BK126" s="152"/>
      <c r="BL126" s="152"/>
      <c r="BM126" s="152"/>
      <c r="BN126" s="152"/>
      <c r="BO126" s="152"/>
      <c r="BP126" s="152"/>
      <c r="BQ126" s="152"/>
      <c r="BR126" s="152"/>
      <c r="BS126" s="152"/>
      <c r="BT126" s="152"/>
      <c r="BU126" s="152"/>
      <c r="BV126" s="152"/>
      <c r="BW126" s="152"/>
      <c r="BX126" s="152"/>
      <c r="BY126" s="152"/>
      <c r="BZ126" s="152"/>
      <c r="CA126" s="152"/>
      <c r="CB126" s="152"/>
      <c r="CC126" s="152"/>
      <c r="CD126" s="152"/>
      <c r="CE126" s="152"/>
      <c r="CF126" s="152"/>
      <c r="CG126" s="152"/>
      <c r="CH126" s="152"/>
      <c r="CI126" s="152"/>
      <c r="CJ126" s="152"/>
      <c r="CK126" s="152"/>
      <c r="CL126" s="152"/>
      <c r="CM126" s="152"/>
      <c r="CN126" s="152"/>
      <c r="CO126" s="152"/>
      <c r="CP126" s="152"/>
      <c r="CQ126" s="152"/>
      <c r="CR126" s="152"/>
      <c r="CS126" s="152"/>
      <c r="CT126" s="152"/>
      <c r="CU126" s="152"/>
      <c r="CV126" s="152"/>
      <c r="CW126" s="152"/>
      <c r="CX126" s="152"/>
      <c r="CY126" s="152"/>
      <c r="CZ126" s="152"/>
    </row>
    <row r="127" spans="1:104" s="12" customFormat="1" ht="39" customHeight="1" x14ac:dyDescent="0.25">
      <c r="A127" s="147" t="s">
        <v>16</v>
      </c>
      <c r="B127" s="203" t="s">
        <v>131</v>
      </c>
      <c r="C127" s="204"/>
      <c r="D127" s="13" t="s">
        <v>8</v>
      </c>
      <c r="E127" s="108">
        <v>25</v>
      </c>
      <c r="F127" s="107">
        <v>25000</v>
      </c>
      <c r="G127" s="127">
        <f t="shared" ref="G127:G128" si="7">E127*F127</f>
        <v>625000</v>
      </c>
      <c r="H127" s="54"/>
      <c r="I127" s="54"/>
      <c r="J127" s="54"/>
      <c r="K127" s="55"/>
      <c r="L127" s="46"/>
      <c r="M127" s="50"/>
      <c r="N127" s="50"/>
      <c r="O127" s="50"/>
      <c r="P127" s="50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</row>
    <row r="128" spans="1:104" ht="42" customHeight="1" x14ac:dyDescent="0.25">
      <c r="A128" s="147" t="s">
        <v>16</v>
      </c>
      <c r="B128" s="203" t="s">
        <v>132</v>
      </c>
      <c r="C128" s="204"/>
      <c r="D128" s="13" t="s">
        <v>8</v>
      </c>
      <c r="E128" s="106">
        <v>26</v>
      </c>
      <c r="F128" s="64">
        <v>20000</v>
      </c>
      <c r="G128" s="127">
        <f t="shared" si="7"/>
        <v>520000</v>
      </c>
    </row>
    <row r="129" spans="1:104" s="18" customFormat="1" ht="35.1" customHeight="1" x14ac:dyDescent="0.25">
      <c r="A129" s="67"/>
      <c r="B129" s="205" t="s">
        <v>114</v>
      </c>
      <c r="C129" s="205"/>
      <c r="D129" s="205"/>
      <c r="E129" s="205"/>
      <c r="F129" s="205"/>
      <c r="G129" s="68">
        <f>SUM(G127:G128)</f>
        <v>1145000</v>
      </c>
      <c r="H129" s="58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</row>
    <row r="130" spans="1:104" ht="24.9" customHeight="1" x14ac:dyDescent="0.25">
      <c r="A130" s="197"/>
      <c r="B130" s="197"/>
      <c r="C130" s="197"/>
      <c r="D130" s="197"/>
      <c r="E130" s="197"/>
      <c r="F130" s="197"/>
      <c r="G130" s="197"/>
    </row>
  </sheetData>
  <sheetProtection selectLockedCells="1" selectUnlockedCells="1"/>
  <sortState xmlns:xlrd2="http://schemas.microsoft.com/office/spreadsheetml/2017/richdata2" ref="B60:E66">
    <sortCondition ref="B60"/>
  </sortState>
  <mergeCells count="91">
    <mergeCell ref="B29:E29"/>
    <mergeCell ref="B128:C128"/>
    <mergeCell ref="B44:E44"/>
    <mergeCell ref="B46:E46"/>
    <mergeCell ref="B48:E48"/>
    <mergeCell ref="B42:E42"/>
    <mergeCell ref="B119:C119"/>
    <mergeCell ref="B108:G108"/>
    <mergeCell ref="B109:C109"/>
    <mergeCell ref="B94:C94"/>
    <mergeCell ref="B113:C113"/>
    <mergeCell ref="B118:C118"/>
    <mergeCell ref="B114:C114"/>
    <mergeCell ref="B110:C110"/>
    <mergeCell ref="B112:C112"/>
    <mergeCell ref="B101:C101"/>
    <mergeCell ref="A130:G130"/>
    <mergeCell ref="B84:G84"/>
    <mergeCell ref="B73:C73"/>
    <mergeCell ref="B38:E38"/>
    <mergeCell ref="B40:E40"/>
    <mergeCell ref="B123:F123"/>
    <mergeCell ref="B127:C127"/>
    <mergeCell ref="B129:F129"/>
    <mergeCell ref="B116:C116"/>
    <mergeCell ref="B120:C120"/>
    <mergeCell ref="B122:C122"/>
    <mergeCell ref="B124:G124"/>
    <mergeCell ref="B53:G53"/>
    <mergeCell ref="B121:C121"/>
    <mergeCell ref="B117:C117"/>
    <mergeCell ref="B115:C115"/>
    <mergeCell ref="A54:A55"/>
    <mergeCell ref="B54:B55"/>
    <mergeCell ref="C54:C55"/>
    <mergeCell ref="B74:F74"/>
    <mergeCell ref="F54:F55"/>
    <mergeCell ref="D54:D55"/>
    <mergeCell ref="B58:C58"/>
    <mergeCell ref="B59:G59"/>
    <mergeCell ref="B67:C67"/>
    <mergeCell ref="B68:G68"/>
    <mergeCell ref="B72:C72"/>
    <mergeCell ref="E54:E55"/>
    <mergeCell ref="B56:G56"/>
    <mergeCell ref="G54:G55"/>
    <mergeCell ref="B107:C107"/>
    <mergeCell ref="B111:C111"/>
    <mergeCell ref="B106:C106"/>
    <mergeCell ref="B75:G75"/>
    <mergeCell ref="B86:C86"/>
    <mergeCell ref="B78:G78"/>
    <mergeCell ref="B88:C88"/>
    <mergeCell ref="B89:C89"/>
    <mergeCell ref="B85:C85"/>
    <mergeCell ref="B82:C82"/>
    <mergeCell ref="F76:F77"/>
    <mergeCell ref="G76:G77"/>
    <mergeCell ref="B93:C93"/>
    <mergeCell ref="B79:C79"/>
    <mergeCell ref="B103:C103"/>
    <mergeCell ref="B105:C105"/>
    <mergeCell ref="B80:C80"/>
    <mergeCell ref="B81:C81"/>
    <mergeCell ref="B87:C87"/>
    <mergeCell ref="B90:G90"/>
    <mergeCell ref="B95:C95"/>
    <mergeCell ref="B83:C83"/>
    <mergeCell ref="G96:G97"/>
    <mergeCell ref="B98:G98"/>
    <mergeCell ref="B102:C102"/>
    <mergeCell ref="B92:C92"/>
    <mergeCell ref="B100:C100"/>
    <mergeCell ref="B99:C99"/>
    <mergeCell ref="B104:C104"/>
    <mergeCell ref="A76:A77"/>
    <mergeCell ref="D76:D77"/>
    <mergeCell ref="E76:E77"/>
    <mergeCell ref="B76:C77"/>
    <mergeCell ref="B91:C91"/>
    <mergeCell ref="A96:A97"/>
    <mergeCell ref="B96:C97"/>
    <mergeCell ref="D96:D97"/>
    <mergeCell ref="E96:E97"/>
    <mergeCell ref="F96:F97"/>
    <mergeCell ref="G125:G126"/>
    <mergeCell ref="A125:A126"/>
    <mergeCell ref="B125:C126"/>
    <mergeCell ref="D125:D126"/>
    <mergeCell ref="E125:E126"/>
    <mergeCell ref="F125:F126"/>
  </mergeCells>
  <phoneticPr fontId="11" type="noConversion"/>
  <pageMargins left="0.39370078740157483" right="0.31496062992125984" top="0.39370078740157483" bottom="0.39370078740157483" header="0.51181102362204722" footer="0.51181102362204722"/>
  <pageSetup paperSize="9" scale="60" firstPageNumber="0" orientation="landscape" r:id="rId1"/>
  <headerFooter alignWithMargins="0"/>
  <rowBreaks count="6" manualBreakCount="6">
    <brk id="32" max="7" man="1"/>
    <brk id="52" max="7" man="1"/>
    <brk id="67" max="7" man="1"/>
    <brk id="74" max="7" man="1"/>
    <brk id="95" max="6" man="1"/>
    <brk id="1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5</vt:i4>
      </vt:variant>
    </vt:vector>
  </HeadingPairs>
  <TitlesOfParts>
    <vt:vector size="6" baseType="lpstr">
      <vt:lpstr>ROZPOČET</vt:lpstr>
      <vt:lpstr>__xlnm.Print_Area_1</vt:lpstr>
      <vt:lpstr>Excel_BuiltIn_Print_Area_1_1</vt:lpstr>
      <vt:lpstr>Excel_BuiltIn_Print_Area_1_1_1</vt:lpstr>
      <vt:lpstr>Excel_BuiltIn_Print_Area_1_1_1_1</vt:lpstr>
      <vt:lpstr>ROZPOČET!Oblast_tisku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smradoch</dc:creator>
  <cp:lastModifiedBy>sticka</cp:lastModifiedBy>
  <cp:lastPrinted>2020-03-16T13:19:45Z</cp:lastPrinted>
  <dcterms:created xsi:type="dcterms:W3CDTF">2014-02-15T18:10:23Z</dcterms:created>
  <dcterms:modified xsi:type="dcterms:W3CDTF">2020-08-03T10:52:39Z</dcterms:modified>
</cp:coreProperties>
</file>