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 Havránková\Documents\Rozbory\2022 Rozbory\Rozbor 4Q_2022\"/>
    </mc:Choice>
  </mc:AlternateContent>
  <bookViews>
    <workbookView xWindow="0" yWindow="0" windowWidth="28800" windowHeight="12435"/>
  </bookViews>
  <sheets>
    <sheet name="podrobne" sheetId="1" r:id="rId1"/>
    <sheet name="MČ" sheetId="2" r:id="rId2"/>
  </sheets>
  <definedNames>
    <definedName name="_xlnm.Print_Titles" localSheetId="0">podrobne!$6:$7</definedName>
  </definedNames>
  <calcPr calcId="152511"/>
</workbook>
</file>

<file path=xl/calcChain.xml><?xml version="1.0" encoding="utf-8"?>
<calcChain xmlns="http://schemas.openxmlformats.org/spreadsheetml/2006/main">
  <c r="C42" i="2" l="1"/>
  <c r="B42" i="2"/>
  <c r="E38" i="2"/>
  <c r="E36" i="2"/>
  <c r="C32" i="2" l="1"/>
  <c r="B32" i="2"/>
  <c r="F81" i="1"/>
  <c r="F80" i="1"/>
  <c r="F78" i="1"/>
  <c r="F18" i="1"/>
  <c r="F22" i="1"/>
  <c r="F23" i="1" l="1"/>
  <c r="C39" i="2" l="1"/>
  <c r="C37" i="2"/>
  <c r="F29" i="1" l="1"/>
  <c r="E77" i="1" l="1"/>
  <c r="E56" i="1"/>
  <c r="E47" i="1"/>
  <c r="E18" i="1"/>
  <c r="E25" i="1"/>
  <c r="E27" i="1"/>
  <c r="E29" i="1"/>
  <c r="E46" i="1"/>
  <c r="B23" i="2" l="1"/>
  <c r="C23" i="2"/>
  <c r="D103" i="1" l="1"/>
  <c r="D102" i="1"/>
  <c r="D101" i="1"/>
  <c r="E101" i="1"/>
  <c r="E102" i="1" s="1"/>
  <c r="D89" i="1"/>
  <c r="E89" i="1"/>
  <c r="D88" i="1"/>
  <c r="E88" i="1"/>
  <c r="D22" i="1"/>
  <c r="D23" i="1" s="1"/>
  <c r="E22" i="1"/>
  <c r="D18" i="1"/>
  <c r="D53" i="1"/>
  <c r="D65" i="1" s="1"/>
  <c r="E53" i="1"/>
  <c r="D64" i="1"/>
  <c r="E64" i="1"/>
  <c r="D78" i="1"/>
  <c r="E78" i="1"/>
  <c r="D67" i="1"/>
  <c r="D68" i="1" s="1"/>
  <c r="E67" i="1"/>
  <c r="E68" i="1" s="1"/>
  <c r="D59" i="1"/>
  <c r="E59" i="1"/>
  <c r="D57" i="1"/>
  <c r="E57" i="1"/>
  <c r="E103" i="1" l="1"/>
  <c r="E65" i="1"/>
  <c r="E23" i="1"/>
  <c r="D82" i="1"/>
  <c r="E82" i="1" l="1"/>
  <c r="F101" i="1"/>
  <c r="F102" i="1" s="1"/>
  <c r="F96" i="1"/>
  <c r="F97" i="1" s="1"/>
  <c r="F88" i="1"/>
  <c r="F89" i="1" s="1"/>
  <c r="F77" i="1"/>
  <c r="F73" i="1"/>
  <c r="F67" i="1"/>
  <c r="F68" i="1" s="1"/>
  <c r="F64" i="1"/>
  <c r="F103" i="1" l="1"/>
  <c r="F59" i="1"/>
  <c r="F57" i="1"/>
  <c r="F53" i="1"/>
  <c r="F46" i="1"/>
  <c r="F27" i="1"/>
  <c r="F25" i="1"/>
  <c r="F65" i="1" l="1"/>
  <c r="F47" i="1"/>
  <c r="F82" i="1"/>
  <c r="F104" i="1" s="1"/>
  <c r="G30" i="1"/>
  <c r="G29" i="1"/>
  <c r="G28" i="1"/>
  <c r="B33" i="2" l="1"/>
  <c r="B35" i="2" s="1"/>
  <c r="B31" i="2"/>
  <c r="B30" i="2"/>
  <c r="B29" i="2"/>
  <c r="B28" i="2"/>
  <c r="B27" i="2"/>
  <c r="B26" i="2"/>
  <c r="B25" i="2"/>
  <c r="B24" i="2"/>
  <c r="B22" i="2"/>
  <c r="B21" i="2"/>
  <c r="B20" i="2"/>
  <c r="B19" i="2"/>
  <c r="B18" i="2"/>
  <c r="B17" i="2"/>
  <c r="B16" i="2"/>
  <c r="B15" i="2"/>
  <c r="B14" i="2"/>
  <c r="B13" i="2"/>
  <c r="B12" i="2"/>
  <c r="B11" i="2"/>
  <c r="B9" i="2"/>
  <c r="B8" i="2"/>
  <c r="B7" i="2"/>
  <c r="C29" i="2"/>
  <c r="B10" i="2" l="1"/>
  <c r="B6" i="2"/>
  <c r="G103" i="1"/>
  <c r="G102" i="1"/>
  <c r="G101" i="1"/>
  <c r="G100" i="1"/>
  <c r="G99" i="1"/>
  <c r="G97" i="1"/>
  <c r="G96" i="1"/>
  <c r="G95" i="1"/>
  <c r="G89" i="1"/>
  <c r="G88" i="1"/>
  <c r="G86" i="1"/>
  <c r="G85" i="1"/>
  <c r="G84" i="1"/>
  <c r="G83" i="1"/>
  <c r="G82" i="1"/>
  <c r="G81" i="1"/>
  <c r="G80" i="1"/>
  <c r="G79" i="1"/>
  <c r="G78" i="1"/>
  <c r="G77" i="1"/>
  <c r="G76" i="1"/>
  <c r="G73" i="1"/>
  <c r="G72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4" i="1"/>
  <c r="G53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C31" i="2" l="1"/>
  <c r="C11" i="2"/>
  <c r="C8" i="2" l="1"/>
  <c r="C30" i="2"/>
  <c r="D31" i="2" l="1"/>
  <c r="C9" i="2" l="1"/>
  <c r="C33" i="2" l="1"/>
  <c r="C35" i="2" s="1"/>
  <c r="C28" i="2"/>
  <c r="C27" i="2"/>
  <c r="C26" i="2"/>
  <c r="C25" i="2"/>
  <c r="C24" i="2"/>
  <c r="C22" i="2"/>
  <c r="C21" i="2"/>
  <c r="C20" i="2"/>
  <c r="C19" i="2"/>
  <c r="C18" i="2"/>
  <c r="C17" i="2"/>
  <c r="C16" i="2"/>
  <c r="C15" i="2"/>
  <c r="C14" i="2"/>
  <c r="C13" i="2"/>
  <c r="C12" i="2"/>
  <c r="C7" i="2"/>
  <c r="C6" i="2" l="1"/>
  <c r="D12" i="2"/>
  <c r="D35" i="2"/>
  <c r="D13" i="2"/>
  <c r="D8" i="2"/>
  <c r="D7" i="2"/>
  <c r="D24" i="2"/>
  <c r="D32" i="2"/>
  <c r="D15" i="2"/>
  <c r="D19" i="2" l="1"/>
  <c r="D29" i="2"/>
  <c r="D30" i="2"/>
  <c r="D33" i="2"/>
  <c r="D18" i="2"/>
  <c r="D20" i="2"/>
  <c r="D28" i="2"/>
  <c r="D14" i="2"/>
  <c r="D21" i="2"/>
  <c r="D22" i="2"/>
  <c r="D25" i="2"/>
  <c r="D23" i="2"/>
  <c r="D16" i="2"/>
  <c r="D17" i="2"/>
  <c r="D26" i="2"/>
  <c r="D27" i="2"/>
  <c r="C10" i="2"/>
  <c r="D11" i="2"/>
  <c r="D6" i="2" l="1"/>
  <c r="C36" i="2"/>
  <c r="C40" i="2" l="1"/>
  <c r="B36" i="2"/>
  <c r="B40" i="2" s="1"/>
  <c r="D10" i="2"/>
  <c r="G49" i="1"/>
  <c r="G50" i="1"/>
</calcChain>
</file>

<file path=xl/sharedStrings.xml><?xml version="1.0" encoding="utf-8"?>
<sst xmlns="http://schemas.openxmlformats.org/spreadsheetml/2006/main" count="307" uniqueCount="208">
  <si>
    <t>(v Kč)</t>
  </si>
  <si>
    <t>SU</t>
  </si>
  <si>
    <t>AU</t>
  </si>
  <si>
    <t>Text</t>
  </si>
  <si>
    <t>Rozpočet schválený</t>
  </si>
  <si>
    <t>Skutečnost</t>
  </si>
  <si>
    <t>1</t>
  </si>
  <si>
    <t>3</t>
  </si>
  <si>
    <t>501</t>
  </si>
  <si>
    <t>0301</t>
  </si>
  <si>
    <t>léky</t>
  </si>
  <si>
    <t>0302</t>
  </si>
  <si>
    <t>SZM</t>
  </si>
  <si>
    <t>0303</t>
  </si>
  <si>
    <t>jednorázové pleny</t>
  </si>
  <si>
    <t>0311</t>
  </si>
  <si>
    <t>noviny, tisk</t>
  </si>
  <si>
    <t>0320</t>
  </si>
  <si>
    <t>strava pacienti</t>
  </si>
  <si>
    <t>0330</t>
  </si>
  <si>
    <t>DKP 0,- až 3.000,-</t>
  </si>
  <si>
    <t>0341</t>
  </si>
  <si>
    <t>prádlo pro pacienty</t>
  </si>
  <si>
    <t>0342</t>
  </si>
  <si>
    <t>OOPP</t>
  </si>
  <si>
    <t>0350</t>
  </si>
  <si>
    <t>pohonné hmoty</t>
  </si>
  <si>
    <t>0360</t>
  </si>
  <si>
    <t>všeobecný materiál</t>
  </si>
  <si>
    <t>Spotřeba materiálu</t>
  </si>
  <si>
    <t>502</t>
  </si>
  <si>
    <t>elektrická energie</t>
  </si>
  <si>
    <t>0310</t>
  </si>
  <si>
    <t>plyn</t>
  </si>
  <si>
    <t>voda</t>
  </si>
  <si>
    <t>Spotřeba energie</t>
  </si>
  <si>
    <t>50</t>
  </si>
  <si>
    <t>511</t>
  </si>
  <si>
    <t>0500</t>
  </si>
  <si>
    <t>běžné opravy a údržba</t>
  </si>
  <si>
    <t>Opravy a udržování</t>
  </si>
  <si>
    <t>512</t>
  </si>
  <si>
    <t>0300</t>
  </si>
  <si>
    <t>cestovné</t>
  </si>
  <si>
    <t>Cestovné</t>
  </si>
  <si>
    <t>513</t>
  </si>
  <si>
    <t>reprezentace ředitelka</t>
  </si>
  <si>
    <t>Náklady na reprezentaci</t>
  </si>
  <si>
    <t>518</t>
  </si>
  <si>
    <t>0340</t>
  </si>
  <si>
    <t>praní prádla</t>
  </si>
  <si>
    <t>úklid budovy</t>
  </si>
  <si>
    <t>technická správa budovy</t>
  </si>
  <si>
    <t>0370</t>
  </si>
  <si>
    <t>poštovné a ceniny</t>
  </si>
  <si>
    <t>0380</t>
  </si>
  <si>
    <t>0390</t>
  </si>
  <si>
    <t>telefony a internet</t>
  </si>
  <si>
    <t>0400</t>
  </si>
  <si>
    <t>mzdová agenda</t>
  </si>
  <si>
    <t>0410</t>
  </si>
  <si>
    <t>strava zaměstnanci</t>
  </si>
  <si>
    <t>0420</t>
  </si>
  <si>
    <t>služby PC</t>
  </si>
  <si>
    <t>0430</t>
  </si>
  <si>
    <t>elektroslužby</t>
  </si>
  <si>
    <t>0440</t>
  </si>
  <si>
    <t>kontroly a revize zdravotních přístrojů</t>
  </si>
  <si>
    <t>0450</t>
  </si>
  <si>
    <t>kontroly a revize ostatní</t>
  </si>
  <si>
    <t>0460</t>
  </si>
  <si>
    <t>odvoz tuhých a toxických odpadů</t>
  </si>
  <si>
    <t>0470</t>
  </si>
  <si>
    <t>ostatní služby</t>
  </si>
  <si>
    <t>0480</t>
  </si>
  <si>
    <t>bankovní služby</t>
  </si>
  <si>
    <t>Ostatní služby</t>
  </si>
  <si>
    <t>51</t>
  </si>
  <si>
    <t>521</t>
  </si>
  <si>
    <t>hrubé mzdy zaměstnanců</t>
  </si>
  <si>
    <t>ostatní osobní náklady</t>
  </si>
  <si>
    <t>DPN</t>
  </si>
  <si>
    <t>Mzdové náklady</t>
  </si>
  <si>
    <t>524</t>
  </si>
  <si>
    <t>povinné pojištění organizace na SP</t>
  </si>
  <si>
    <t>povinné pojištění organizace na ZP</t>
  </si>
  <si>
    <t>Zákonné sociální pojištění</t>
  </si>
  <si>
    <t>525</t>
  </si>
  <si>
    <t>Česká Kooperativa</t>
  </si>
  <si>
    <t>Jiné sociální pojištění</t>
  </si>
  <si>
    <t>527</t>
  </si>
  <si>
    <t>JP FKSP</t>
  </si>
  <si>
    <t>lékařské prohlídky</t>
  </si>
  <si>
    <t>školení a vzdělávání zaměstnanců</t>
  </si>
  <si>
    <t>Zákonné sociální náklady</t>
  </si>
  <si>
    <t>52</t>
  </si>
  <si>
    <t>551</t>
  </si>
  <si>
    <t>odpisy DHM</t>
  </si>
  <si>
    <t>Odpisy dlouhodobého majetku</t>
  </si>
  <si>
    <t>558</t>
  </si>
  <si>
    <t>DKP 3.000,- až 40.000,- Kč</t>
  </si>
  <si>
    <t>Náklady z drobného dlouhodobého majetku</t>
  </si>
  <si>
    <t>55</t>
  </si>
  <si>
    <t>Náklady celkem</t>
  </si>
  <si>
    <t>602</t>
  </si>
  <si>
    <t>platby od klientů na sociálních lůžkách</t>
  </si>
  <si>
    <t>přiznané dávky klientů na SL</t>
  </si>
  <si>
    <t>0600</t>
  </si>
  <si>
    <t>tržby od ZP za LDN</t>
  </si>
  <si>
    <t>0610</t>
  </si>
  <si>
    <t>tržby od ZP za sociální lůžka</t>
  </si>
  <si>
    <t>0620</t>
  </si>
  <si>
    <t>ostatní</t>
  </si>
  <si>
    <t>Výnosy z prodeje služeb</t>
  </si>
  <si>
    <t>60</t>
  </si>
  <si>
    <t>648</t>
  </si>
  <si>
    <t>čerpání fondů</t>
  </si>
  <si>
    <t>Čerpání fondů</t>
  </si>
  <si>
    <t>64</t>
  </si>
  <si>
    <t>662</t>
  </si>
  <si>
    <t>úroky z účtů</t>
  </si>
  <si>
    <t>Úroky</t>
  </si>
  <si>
    <t>66</t>
  </si>
  <si>
    <t>672</t>
  </si>
  <si>
    <t>dotace zřizovatele</t>
  </si>
  <si>
    <t>dotace SL</t>
  </si>
  <si>
    <t>Výnosy vybran.místních vládních institucí z transf</t>
  </si>
  <si>
    <t>67</t>
  </si>
  <si>
    <t>Výnosy celkem</t>
  </si>
  <si>
    <t>Hospodářský výsledek</t>
  </si>
  <si>
    <t xml:space="preserve">(v tis. Kč) </t>
  </si>
  <si>
    <t>z toho: tržby od zdrav. poj. za ZL, SL</t>
  </si>
  <si>
    <t xml:space="preserve">           úroky,fondy,ost.výnosy a dotace </t>
  </si>
  <si>
    <t xml:space="preserve">                v tom:  FR, FRIM LDN</t>
  </si>
  <si>
    <t>Spotřebované nákupy</t>
  </si>
  <si>
    <t>z toho:spotřební materiál</t>
  </si>
  <si>
    <t xml:space="preserve">          drobný hmotný majetek celkem</t>
  </si>
  <si>
    <t xml:space="preserve">          strava pacienti</t>
  </si>
  <si>
    <t xml:space="preserve">          spotřeba energie</t>
  </si>
  <si>
    <t>Služby</t>
  </si>
  <si>
    <t>z toho: výkony spojů</t>
  </si>
  <si>
    <t xml:space="preserve">           praní prádla</t>
  </si>
  <si>
    <t xml:space="preserve">           úklid</t>
  </si>
  <si>
    <t xml:space="preserve">           opravy a udržování</t>
  </si>
  <si>
    <t xml:space="preserve">           cestovné</t>
  </si>
  <si>
    <t xml:space="preserve">           ostatní služby</t>
  </si>
  <si>
    <t>Osobní náklady</t>
  </si>
  <si>
    <t>z toho: platy zaměstnanců</t>
  </si>
  <si>
    <t xml:space="preserve">           ostatní osobní náklady</t>
  </si>
  <si>
    <t xml:space="preserve">           zákonné sociální pojištění</t>
  </si>
  <si>
    <t xml:space="preserve">           zákonné zdravotní pojištění</t>
  </si>
  <si>
    <t xml:space="preserve">          DPN hrazená LDN</t>
  </si>
  <si>
    <t xml:space="preserve">           zákonné sociální náklady</t>
  </si>
  <si>
    <t xml:space="preserve">Daně a poplatky </t>
  </si>
  <si>
    <t>Ostatní náklady</t>
  </si>
  <si>
    <t>Odpisy</t>
  </si>
  <si>
    <t>z toho: odpisy budov</t>
  </si>
  <si>
    <t xml:space="preserve">           ostatní</t>
  </si>
  <si>
    <t>Výsledek po promítnutí příspěvku</t>
  </si>
  <si>
    <t>Použití FI LDN (údržba,invest.)</t>
  </si>
  <si>
    <t>IČO: 45243956</t>
  </si>
  <si>
    <t>Název: Léčebna dlouhodobě nemocných v Praze 6</t>
  </si>
  <si>
    <t>skutečnost</t>
  </si>
  <si>
    <t>index</t>
  </si>
  <si>
    <t>plnění v %</t>
  </si>
  <si>
    <t>Schválený/Použitý neinvestiční příspěvek ÚMČ P-6</t>
  </si>
  <si>
    <t>OOPP zaměstnanci</t>
  </si>
  <si>
    <t>591</t>
  </si>
  <si>
    <t>daně z příjmů hl.čin.</t>
  </si>
  <si>
    <t>Daň z příjmů</t>
  </si>
  <si>
    <t>59</t>
  </si>
  <si>
    <t>649</t>
  </si>
  <si>
    <t>bezúplatně přijaté zásoby, DDHM,...</t>
  </si>
  <si>
    <t>Ostatní výnosy z činnosti</t>
  </si>
  <si>
    <t>dotace státní</t>
  </si>
  <si>
    <t>poradenství</t>
  </si>
  <si>
    <t>0349</t>
  </si>
  <si>
    <t>příspěvek k mzdám a platům (izolačka)</t>
  </si>
  <si>
    <t>0309</t>
  </si>
  <si>
    <t>538</t>
  </si>
  <si>
    <t>poplatky TV</t>
  </si>
  <si>
    <t>Jiné daně a poplatky</t>
  </si>
  <si>
    <t>53</t>
  </si>
  <si>
    <t>Schválený/použitý grant a dotace SL MHMP</t>
  </si>
  <si>
    <t>Procento čerpání</t>
  </si>
  <si>
    <t>sl3 / sl2</t>
  </si>
  <si>
    <t>DPN z OON</t>
  </si>
  <si>
    <t xml:space="preserve"> </t>
  </si>
  <si>
    <t>schvál.úpravy</t>
  </si>
  <si>
    <t>Rozpočet po úpravách</t>
  </si>
  <si>
    <t>agregované výkony</t>
  </si>
  <si>
    <t>542</t>
  </si>
  <si>
    <t>Jiné pokuty a penále</t>
  </si>
  <si>
    <t>54</t>
  </si>
  <si>
    <t xml:space="preserve">    </t>
  </si>
  <si>
    <t>rozpočet</t>
  </si>
  <si>
    <t xml:space="preserve">           léky, SZM, pleny</t>
  </si>
  <si>
    <t>Vypracovala: Ing. Monika Havránková</t>
  </si>
  <si>
    <t>Investiční příspěvek ÚMČ</t>
  </si>
  <si>
    <t>ROZBOR NÁKLADŮ A VÝNOSŮ pro účely finančního plánu LDN k 31.12.2022</t>
  </si>
  <si>
    <t xml:space="preserve">Plnění finančního plánu LDN Praha 6 k 31.12.2022 </t>
  </si>
  <si>
    <t>Náklady z vyřazených pohledávek</t>
  </si>
  <si>
    <t>557</t>
  </si>
  <si>
    <t>náklady z vyřazených pohledávek</t>
  </si>
  <si>
    <t>k 31.12.2022</t>
  </si>
  <si>
    <t>k 31.12.2021</t>
  </si>
  <si>
    <t>Schválený/Použitý neinv. Přísp. ÚMČ P-6 rok 2021 + MZČR</t>
  </si>
  <si>
    <t>Praha, dne  1.2.2023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</si>
</sst>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-;[Red]#,##0.00\-"/>
  </numFmts>
  <fonts count="28" x14ac:knownFonts="1">
    <font>
      <sz val="11"/>
      <color theme="1"/>
      <name val="Calibri"/>
      <family val="2"/>
      <scheme val="minor"/>
    </font>
    <font>
      <sz val="8.9499999999999993"/>
      <name val="Arial"/>
      <family val="2"/>
    </font>
    <font>
      <b/>
      <sz val="10.65"/>
      <name val="Arial"/>
      <family val="2"/>
    </font>
    <font>
      <sz val="11"/>
      <color theme="1"/>
      <name val="Calibri"/>
      <family val="2"/>
      <scheme val="minor"/>
    </font>
    <font>
      <b/>
      <u/>
      <sz val="15"/>
      <name val="Arial CE"/>
      <family val="2"/>
      <charset val="238"/>
    </font>
    <font>
      <b/>
      <i/>
      <sz val="12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i/>
      <sz val="10"/>
      <name val="Arial CE"/>
      <charset val="238"/>
    </font>
    <font>
      <sz val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u/>
      <sz val="15"/>
      <name val="Arial CE"/>
      <charset val="238"/>
    </font>
    <font>
      <sz val="9"/>
      <name val="Arial CE"/>
      <charset val="238"/>
    </font>
    <font>
      <b/>
      <i/>
      <sz val="10"/>
      <color theme="1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i/>
      <sz val="9"/>
      <name val="Arial"/>
      <family val="2"/>
    </font>
    <font>
      <b/>
      <sz val="9"/>
      <color rgb="FF000000"/>
      <name val="Arial"/>
      <family val="2"/>
      <charset val="238"/>
    </font>
    <font>
      <sz val="9"/>
      <color rgb="FFFF0000"/>
      <name val="Arial"/>
      <family val="2"/>
    </font>
    <font>
      <sz val="9"/>
      <name val="Arial"/>
      <family val="2"/>
      <charset val="238"/>
    </font>
    <font>
      <b/>
      <sz val="1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4D4D4"/>
      </patternFill>
    </fill>
    <fill>
      <patternFill patternType="solid">
        <fgColor rgb="FFC4C4C4"/>
      </patternFill>
    </fill>
    <fill>
      <patternFill patternType="solid">
        <fgColor rgb="FFE4E4E4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9">
    <xf numFmtId="0" fontId="0" fillId="0" borderId="0" xfId="0"/>
    <xf numFmtId="2" fontId="1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2" fontId="0" fillId="0" borderId="0" xfId="0" applyNumberForma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0" fillId="0" borderId="4" xfId="0" applyBorder="1"/>
    <xf numFmtId="0" fontId="8" fillId="0" borderId="9" xfId="0" applyFont="1" applyBorder="1"/>
    <xf numFmtId="0" fontId="7" fillId="0" borderId="9" xfId="0" applyFont="1" applyBorder="1"/>
    <xf numFmtId="3" fontId="0" fillId="0" borderId="0" xfId="0" applyNumberFormat="1"/>
    <xf numFmtId="0" fontId="8" fillId="0" borderId="10" xfId="0" applyFont="1" applyBorder="1"/>
    <xf numFmtId="4" fontId="2" fillId="0" borderId="0" xfId="0" applyNumberFormat="1" applyFont="1" applyAlignment="1">
      <alignment horizontal="left" vertical="top"/>
    </xf>
    <xf numFmtId="4" fontId="0" fillId="0" borderId="0" xfId="0" applyNumberFormat="1" applyAlignment="1"/>
    <xf numFmtId="4" fontId="8" fillId="0" borderId="8" xfId="0" applyNumberFormat="1" applyFont="1" applyBorder="1"/>
    <xf numFmtId="4" fontId="7" fillId="0" borderId="8" xfId="0" applyNumberFormat="1" applyFont="1" applyBorder="1"/>
    <xf numFmtId="4" fontId="8" fillId="0" borderId="11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0" fillId="0" borderId="0" xfId="0" applyNumberFormat="1" applyBorder="1"/>
    <xf numFmtId="4" fontId="10" fillId="0" borderId="8" xfId="0" applyNumberFormat="1" applyFont="1" applyBorder="1"/>
    <xf numFmtId="4" fontId="9" fillId="0" borderId="8" xfId="0" applyNumberFormat="1" applyFont="1" applyBorder="1"/>
    <xf numFmtId="4" fontId="8" fillId="0" borderId="5" xfId="0" applyNumberFormat="1" applyFont="1" applyFill="1" applyBorder="1"/>
    <xf numFmtId="4" fontId="8" fillId="0" borderId="5" xfId="0" applyNumberFormat="1" applyFont="1" applyBorder="1"/>
    <xf numFmtId="4" fontId="7" fillId="0" borderId="5" xfId="0" applyNumberFormat="1" applyFont="1" applyBorder="1"/>
    <xf numFmtId="0" fontId="11" fillId="0" borderId="0" xfId="0" applyFont="1"/>
    <xf numFmtId="0" fontId="12" fillId="0" borderId="0" xfId="0" applyFont="1"/>
    <xf numFmtId="0" fontId="12" fillId="0" borderId="4" xfId="0" applyFont="1" applyBorder="1"/>
    <xf numFmtId="0" fontId="7" fillId="0" borderId="7" xfId="0" applyFont="1" applyBorder="1"/>
    <xf numFmtId="4" fontId="7" fillId="0" borderId="18" xfId="0" applyNumberFormat="1" applyFont="1" applyBorder="1"/>
    <xf numFmtId="0" fontId="7" fillId="0" borderId="12" xfId="0" applyFont="1" applyBorder="1"/>
    <xf numFmtId="0" fontId="7" fillId="0" borderId="15" xfId="0" applyFont="1" applyBorder="1"/>
    <xf numFmtId="4" fontId="7" fillId="0" borderId="16" xfId="0" applyNumberFormat="1" applyFont="1" applyBorder="1"/>
    <xf numFmtId="4" fontId="9" fillId="0" borderId="17" xfId="0" applyNumberFormat="1" applyFont="1" applyBorder="1"/>
    <xf numFmtId="0" fontId="7" fillId="0" borderId="10" xfId="0" applyFont="1" applyBorder="1"/>
    <xf numFmtId="4" fontId="7" fillId="0" borderId="11" xfId="0" applyNumberFormat="1" applyFont="1" applyBorder="1"/>
    <xf numFmtId="4" fontId="9" fillId="0" borderId="13" xfId="0" applyNumberFormat="1" applyFont="1" applyBorder="1"/>
    <xf numFmtId="9" fontId="7" fillId="0" borderId="6" xfId="1" applyFont="1" applyBorder="1"/>
    <xf numFmtId="4" fontId="7" fillId="0" borderId="6" xfId="0" applyNumberFormat="1" applyFont="1" applyBorder="1"/>
    <xf numFmtId="0" fontId="13" fillId="0" borderId="0" xfId="0" applyFont="1"/>
    <xf numFmtId="4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4" fontId="11" fillId="0" borderId="0" xfId="0" applyNumberFormat="1" applyFont="1" applyBorder="1"/>
    <xf numFmtId="164" fontId="15" fillId="6" borderId="24" xfId="0" applyNumberFormat="1" applyFont="1" applyFill="1" applyBorder="1" applyAlignment="1">
      <alignment horizontal="right"/>
    </xf>
    <xf numFmtId="164" fontId="15" fillId="5" borderId="26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0" fontId="9" fillId="0" borderId="20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4" fontId="9" fillId="0" borderId="6" xfId="0" applyNumberFormat="1" applyFont="1" applyBorder="1"/>
    <xf numFmtId="0" fontId="17" fillId="0" borderId="9" xfId="0" applyFont="1" applyBorder="1"/>
    <xf numFmtId="4" fontId="13" fillId="0" borderId="16" xfId="0" applyNumberFormat="1" applyFont="1" applyBorder="1"/>
    <xf numFmtId="0" fontId="18" fillId="0" borderId="6" xfId="0" applyFont="1" applyBorder="1"/>
    <xf numFmtId="0" fontId="19" fillId="0" borderId="0" xfId="0" applyFont="1" applyAlignment="1">
      <alignment horizontal="left"/>
    </xf>
    <xf numFmtId="2" fontId="19" fillId="0" borderId="0" xfId="0" applyNumberFormat="1" applyFont="1" applyAlignment="1">
      <alignment horizontal="left" vertical="top"/>
    </xf>
    <xf numFmtId="4" fontId="20" fillId="0" borderId="0" xfId="0" applyNumberFormat="1" applyFont="1" applyAlignment="1">
      <alignment horizontal="left" vertical="top"/>
    </xf>
    <xf numFmtId="2" fontId="20" fillId="0" borderId="0" xfId="0" applyNumberFormat="1" applyFont="1" applyAlignment="1">
      <alignment horizontal="left" vertical="top"/>
    </xf>
    <xf numFmtId="0" fontId="21" fillId="0" borderId="0" xfId="0" applyFont="1"/>
    <xf numFmtId="2" fontId="22" fillId="0" borderId="2" xfId="0" applyNumberFormat="1" applyFont="1" applyBorder="1" applyAlignment="1">
      <alignment horizontal="left" vertical="top"/>
    </xf>
    <xf numFmtId="4" fontId="22" fillId="0" borderId="2" xfId="0" applyNumberFormat="1" applyFont="1" applyBorder="1" applyAlignment="1">
      <alignment horizontal="left" vertical="top"/>
    </xf>
    <xf numFmtId="2" fontId="23" fillId="0" borderId="2" xfId="0" applyNumberFormat="1" applyFont="1" applyFill="1" applyBorder="1" applyAlignment="1">
      <alignment horizontal="left" vertical="top"/>
    </xf>
    <xf numFmtId="4" fontId="23" fillId="0" borderId="2" xfId="0" applyNumberFormat="1" applyFont="1" applyFill="1" applyBorder="1" applyAlignment="1">
      <alignment horizontal="right" vertical="top"/>
    </xf>
    <xf numFmtId="2" fontId="23" fillId="0" borderId="2" xfId="0" applyNumberFormat="1" applyFont="1" applyFill="1" applyBorder="1" applyAlignment="1">
      <alignment horizontal="right" vertical="top"/>
    </xf>
    <xf numFmtId="0" fontId="21" fillId="0" borderId="0" xfId="0" applyFont="1" applyFill="1"/>
    <xf numFmtId="2" fontId="23" fillId="0" borderId="0" xfId="0" applyNumberFormat="1" applyFont="1" applyFill="1" applyAlignment="1">
      <alignment horizontal="left" vertical="top"/>
    </xf>
    <xf numFmtId="4" fontId="23" fillId="0" borderId="0" xfId="0" applyNumberFormat="1" applyFont="1" applyFill="1" applyAlignment="1">
      <alignment horizontal="right" vertical="top"/>
    </xf>
    <xf numFmtId="49" fontId="23" fillId="0" borderId="0" xfId="0" applyNumberFormat="1" applyFont="1" applyFill="1" applyAlignment="1">
      <alignment horizontal="right" vertical="top"/>
    </xf>
    <xf numFmtId="2" fontId="23" fillId="0" borderId="0" xfId="0" applyNumberFormat="1" applyFont="1" applyFill="1" applyAlignment="1">
      <alignment horizontal="right" vertical="top"/>
    </xf>
    <xf numFmtId="2" fontId="19" fillId="0" borderId="3" xfId="0" applyNumberFormat="1" applyFont="1" applyFill="1" applyBorder="1" applyAlignment="1">
      <alignment horizontal="left" vertical="top"/>
    </xf>
    <xf numFmtId="2" fontId="20" fillId="0" borderId="3" xfId="0" applyNumberFormat="1" applyFont="1" applyFill="1" applyBorder="1" applyAlignment="1">
      <alignment horizontal="left" vertical="top"/>
    </xf>
    <xf numFmtId="4" fontId="19" fillId="0" borderId="3" xfId="0" applyNumberFormat="1" applyFont="1" applyFill="1" applyBorder="1" applyAlignment="1">
      <alignment horizontal="right" vertical="top"/>
    </xf>
    <xf numFmtId="164" fontId="15" fillId="0" borderId="25" xfId="0" applyNumberFormat="1" applyFont="1" applyFill="1" applyBorder="1" applyAlignment="1">
      <alignment horizontal="right" vertical="top"/>
    </xf>
    <xf numFmtId="10" fontId="19" fillId="0" borderId="3" xfId="0" applyNumberFormat="1" applyFont="1" applyFill="1" applyBorder="1" applyAlignment="1">
      <alignment horizontal="right"/>
    </xf>
    <xf numFmtId="164" fontId="15" fillId="0" borderId="24" xfId="0" applyNumberFormat="1" applyFont="1" applyFill="1" applyBorder="1" applyAlignment="1">
      <alignment horizontal="right" vertical="top"/>
    </xf>
    <xf numFmtId="2" fontId="20" fillId="2" borderId="3" xfId="0" applyNumberFormat="1" applyFont="1" applyFill="1" applyBorder="1" applyAlignment="1">
      <alignment horizontal="left" vertical="top"/>
    </xf>
    <xf numFmtId="2" fontId="19" fillId="2" borderId="3" xfId="0" applyNumberFormat="1" applyFont="1" applyFill="1" applyBorder="1" applyAlignment="1">
      <alignment horizontal="left" vertical="top"/>
    </xf>
    <xf numFmtId="164" fontId="15" fillId="5" borderId="24" xfId="0" applyNumberFormat="1" applyFont="1" applyFill="1" applyBorder="1" applyAlignment="1">
      <alignment horizontal="right" vertical="top"/>
    </xf>
    <xf numFmtId="10" fontId="19" fillId="2" borderId="3" xfId="0" applyNumberFormat="1" applyFont="1" applyFill="1" applyBorder="1" applyAlignment="1">
      <alignment horizontal="right"/>
    </xf>
    <xf numFmtId="164" fontId="15" fillId="6" borderId="24" xfId="0" applyNumberFormat="1" applyFont="1" applyFill="1" applyBorder="1" applyAlignment="1">
      <alignment horizontal="right" vertical="top"/>
    </xf>
    <xf numFmtId="2" fontId="20" fillId="3" borderId="1" xfId="0" applyNumberFormat="1" applyFont="1" applyFill="1" applyBorder="1" applyAlignment="1">
      <alignment horizontal="left" vertical="top"/>
    </xf>
    <xf numFmtId="2" fontId="19" fillId="3" borderId="1" xfId="0" applyNumberFormat="1" applyFont="1" applyFill="1" applyBorder="1" applyAlignment="1">
      <alignment horizontal="left" vertical="top"/>
    </xf>
    <xf numFmtId="164" fontId="15" fillId="5" borderId="27" xfId="0" applyNumberFormat="1" applyFont="1" applyFill="1" applyBorder="1" applyAlignment="1">
      <alignment horizontal="right" vertical="top"/>
    </xf>
    <xf numFmtId="10" fontId="19" fillId="3" borderId="1" xfId="0" applyNumberFormat="1" applyFont="1" applyFill="1" applyBorder="1" applyAlignment="1">
      <alignment horizontal="right"/>
    </xf>
    <xf numFmtId="49" fontId="15" fillId="0" borderId="28" xfId="0" applyNumberFormat="1" applyFont="1" applyFill="1" applyBorder="1" applyAlignment="1">
      <alignment horizontal="left" vertical="top"/>
    </xf>
    <xf numFmtId="49" fontId="24" fillId="0" borderId="28" xfId="0" applyNumberFormat="1" applyFont="1" applyFill="1" applyBorder="1" applyAlignment="1">
      <alignment horizontal="left" vertical="top"/>
    </xf>
    <xf numFmtId="164" fontId="15" fillId="0" borderId="28" xfId="0" applyNumberFormat="1" applyFont="1" applyFill="1" applyBorder="1" applyAlignment="1">
      <alignment horizontal="right" vertical="top"/>
    </xf>
    <xf numFmtId="49" fontId="24" fillId="9" borderId="24" xfId="0" applyNumberFormat="1" applyFont="1" applyFill="1" applyBorder="1" applyAlignment="1">
      <alignment horizontal="left" vertical="top"/>
    </xf>
    <xf numFmtId="49" fontId="15" fillId="9" borderId="24" xfId="0" applyNumberFormat="1" applyFont="1" applyFill="1" applyBorder="1" applyAlignment="1">
      <alignment horizontal="left" vertical="top"/>
    </xf>
    <xf numFmtId="164" fontId="15" fillId="9" borderId="24" xfId="0" applyNumberFormat="1" applyFont="1" applyFill="1" applyBorder="1" applyAlignment="1">
      <alignment horizontal="right" vertical="top"/>
    </xf>
    <xf numFmtId="10" fontId="19" fillId="9" borderId="3" xfId="0" applyNumberFormat="1" applyFont="1" applyFill="1" applyBorder="1" applyAlignment="1">
      <alignment horizontal="right"/>
    </xf>
    <xf numFmtId="49" fontId="15" fillId="0" borderId="24" xfId="0" applyNumberFormat="1" applyFont="1" applyFill="1" applyBorder="1" applyAlignment="1">
      <alignment horizontal="left" vertical="top"/>
    </xf>
    <xf numFmtId="49" fontId="24" fillId="0" borderId="24" xfId="0" applyNumberFormat="1" applyFont="1" applyFill="1" applyBorder="1" applyAlignment="1">
      <alignment horizontal="left" vertical="top"/>
    </xf>
    <xf numFmtId="49" fontId="24" fillId="4" borderId="24" xfId="0" applyNumberFormat="1" applyFont="1" applyFill="1" applyBorder="1" applyAlignment="1">
      <alignment horizontal="left" vertical="top"/>
    </xf>
    <xf numFmtId="49" fontId="15" fillId="4" borderId="24" xfId="0" applyNumberFormat="1" applyFont="1" applyFill="1" applyBorder="1" applyAlignment="1">
      <alignment horizontal="left" vertical="top"/>
    </xf>
    <xf numFmtId="164" fontId="15" fillId="4" borderId="24" xfId="0" applyNumberFormat="1" applyFont="1" applyFill="1" applyBorder="1" applyAlignment="1">
      <alignment horizontal="right" vertical="top"/>
    </xf>
    <xf numFmtId="10" fontId="19" fillId="8" borderId="3" xfId="0" applyNumberFormat="1" applyFont="1" applyFill="1" applyBorder="1" applyAlignment="1">
      <alignment horizontal="right"/>
    </xf>
    <xf numFmtId="49" fontId="24" fillId="6" borderId="24" xfId="0" applyNumberFormat="1" applyFont="1" applyFill="1" applyBorder="1" applyAlignment="1">
      <alignment horizontal="left" vertical="top"/>
    </xf>
    <xf numFmtId="49" fontId="15" fillId="6" borderId="24" xfId="0" applyNumberFormat="1" applyFont="1" applyFill="1" applyBorder="1" applyAlignment="1">
      <alignment horizontal="left" vertical="top"/>
    </xf>
    <xf numFmtId="49" fontId="24" fillId="5" borderId="26" xfId="0" applyNumberFormat="1" applyFont="1" applyFill="1" applyBorder="1" applyAlignment="1">
      <alignment horizontal="left" vertical="top"/>
    </xf>
    <xf numFmtId="49" fontId="15" fillId="5" borderId="26" xfId="0" applyNumberFormat="1" applyFont="1" applyFill="1" applyBorder="1" applyAlignment="1">
      <alignment horizontal="left" vertical="top"/>
    </xf>
    <xf numFmtId="164" fontId="15" fillId="5" borderId="26" xfId="0" applyNumberFormat="1" applyFont="1" applyFill="1" applyBorder="1" applyAlignment="1">
      <alignment horizontal="right" vertical="top"/>
    </xf>
    <xf numFmtId="10" fontId="19" fillId="3" borderId="31" xfId="0" applyNumberFormat="1" applyFont="1" applyFill="1" applyBorder="1" applyAlignment="1">
      <alignment horizontal="right"/>
    </xf>
    <xf numFmtId="164" fontId="19" fillId="0" borderId="0" xfId="0" applyNumberFormat="1" applyFont="1" applyAlignment="1">
      <alignment horizontal="right" vertical="top"/>
    </xf>
    <xf numFmtId="10" fontId="19" fillId="0" borderId="32" xfId="0" applyNumberFormat="1" applyFont="1" applyFill="1" applyBorder="1" applyAlignment="1">
      <alignment horizontal="right"/>
    </xf>
    <xf numFmtId="10" fontId="26" fillId="0" borderId="28" xfId="0" applyNumberFormat="1" applyFont="1" applyFill="1" applyBorder="1" applyAlignment="1">
      <alignment horizontal="right"/>
    </xf>
    <xf numFmtId="10" fontId="26" fillId="6" borderId="24" xfId="0" applyNumberFormat="1" applyFont="1" applyFill="1" applyBorder="1" applyAlignment="1">
      <alignment horizontal="right"/>
    </xf>
    <xf numFmtId="10" fontId="26" fillId="5" borderId="26" xfId="0" applyNumberFormat="1" applyFont="1" applyFill="1" applyBorder="1" applyAlignment="1">
      <alignment horizontal="right"/>
    </xf>
    <xf numFmtId="10" fontId="15" fillId="0" borderId="28" xfId="0" applyNumberFormat="1" applyFont="1" applyFill="1" applyBorder="1" applyAlignment="1">
      <alignment horizontal="right"/>
    </xf>
    <xf numFmtId="10" fontId="15" fillId="6" borderId="24" xfId="0" applyNumberFormat="1" applyFont="1" applyFill="1" applyBorder="1" applyAlignment="1">
      <alignment horizontal="right"/>
    </xf>
    <xf numFmtId="0" fontId="19" fillId="0" borderId="3" xfId="0" applyFont="1" applyFill="1" applyBorder="1" applyAlignment="1">
      <alignment horizontal="left" vertical="top"/>
    </xf>
    <xf numFmtId="0" fontId="20" fillId="0" borderId="3" xfId="0" applyFont="1" applyFill="1" applyBorder="1" applyAlignment="1">
      <alignment horizontal="left" vertical="top"/>
    </xf>
    <xf numFmtId="10" fontId="15" fillId="0" borderId="25" xfId="0" applyNumberFormat="1" applyFont="1" applyFill="1" applyBorder="1" applyAlignment="1">
      <alignment horizontal="right"/>
    </xf>
    <xf numFmtId="0" fontId="20" fillId="2" borderId="3" xfId="0" applyFont="1" applyFill="1" applyBorder="1" applyAlignment="1">
      <alignment horizontal="left" vertical="top"/>
    </xf>
    <xf numFmtId="0" fontId="19" fillId="2" borderId="3" xfId="0" applyFont="1" applyFill="1" applyBorder="1" applyAlignment="1">
      <alignment horizontal="left" vertical="top"/>
    </xf>
    <xf numFmtId="10" fontId="15" fillId="0" borderId="24" xfId="0" applyNumberFormat="1" applyFont="1" applyFill="1" applyBorder="1" applyAlignment="1">
      <alignment horizontal="right"/>
    </xf>
    <xf numFmtId="10" fontId="15" fillId="5" borderId="26" xfId="0" applyNumberFormat="1" applyFont="1" applyFill="1" applyBorder="1" applyAlignment="1">
      <alignment horizontal="right"/>
    </xf>
    <xf numFmtId="4" fontId="19" fillId="2" borderId="3" xfId="0" applyNumberFormat="1" applyFont="1" applyFill="1" applyBorder="1" applyAlignment="1">
      <alignment horizontal="right" vertical="top"/>
    </xf>
    <xf numFmtId="2" fontId="20" fillId="3" borderId="0" xfId="0" applyNumberFormat="1" applyFont="1" applyFill="1" applyBorder="1" applyAlignment="1">
      <alignment horizontal="left" vertical="top"/>
    </xf>
    <xf numFmtId="2" fontId="19" fillId="3" borderId="0" xfId="0" applyNumberFormat="1" applyFont="1" applyFill="1" applyBorder="1" applyAlignment="1">
      <alignment horizontal="left" vertical="top"/>
    </xf>
    <xf numFmtId="4" fontId="19" fillId="3" borderId="1" xfId="0" applyNumberFormat="1" applyFont="1" applyFill="1" applyBorder="1" applyAlignment="1">
      <alignment horizontal="right" vertical="top"/>
    </xf>
    <xf numFmtId="10" fontId="19" fillId="3" borderId="0" xfId="0" applyNumberFormat="1" applyFont="1" applyFill="1" applyBorder="1" applyAlignment="1">
      <alignment horizontal="right"/>
    </xf>
    <xf numFmtId="2" fontId="20" fillId="3" borderId="30" xfId="0" applyNumberFormat="1" applyFont="1" applyFill="1" applyBorder="1" applyAlignment="1">
      <alignment horizontal="left" vertical="top"/>
    </xf>
    <xf numFmtId="164" fontId="24" fillId="5" borderId="29" xfId="0" applyNumberFormat="1" applyFont="1" applyFill="1" applyBorder="1" applyAlignment="1">
      <alignment horizontal="right" vertical="top"/>
    </xf>
    <xf numFmtId="10" fontId="20" fillId="3" borderId="30" xfId="0" applyNumberFormat="1" applyFont="1" applyFill="1" applyBorder="1" applyAlignment="1">
      <alignment horizontal="right" vertical="center"/>
    </xf>
    <xf numFmtId="49" fontId="15" fillId="0" borderId="25" xfId="0" applyNumberFormat="1" applyFont="1" applyFill="1" applyBorder="1" applyAlignment="1">
      <alignment horizontal="left" vertical="top"/>
    </xf>
    <xf numFmtId="49" fontId="24" fillId="0" borderId="25" xfId="0" applyNumberFormat="1" applyFont="1" applyFill="1" applyBorder="1" applyAlignment="1">
      <alignment horizontal="left" vertical="top"/>
    </xf>
    <xf numFmtId="10" fontId="26" fillId="0" borderId="24" xfId="0" applyNumberFormat="1" applyFont="1" applyFill="1" applyBorder="1" applyAlignment="1">
      <alignment horizontal="right"/>
    </xf>
    <xf numFmtId="49" fontId="24" fillId="5" borderId="29" xfId="0" applyNumberFormat="1" applyFont="1" applyFill="1" applyBorder="1" applyAlignment="1">
      <alignment horizontal="left" vertical="top"/>
    </xf>
    <xf numFmtId="164" fontId="24" fillId="5" borderId="29" xfId="0" applyNumberFormat="1" applyFont="1" applyFill="1" applyBorder="1" applyAlignment="1">
      <alignment horizontal="right" vertical="center"/>
    </xf>
    <xf numFmtId="10" fontId="24" fillId="5" borderId="29" xfId="0" applyNumberFormat="1" applyFont="1" applyFill="1" applyBorder="1" applyAlignment="1">
      <alignment horizontal="right" vertical="center"/>
    </xf>
    <xf numFmtId="49" fontId="24" fillId="7" borderId="29" xfId="0" applyNumberFormat="1" applyFont="1" applyFill="1" applyBorder="1" applyAlignment="1">
      <alignment horizontal="right" vertical="center"/>
    </xf>
    <xf numFmtId="164" fontId="25" fillId="0" borderId="32" xfId="0" applyNumberFormat="1" applyFont="1" applyBorder="1" applyAlignment="1">
      <alignment horizontal="right" vertical="top"/>
    </xf>
    <xf numFmtId="0" fontId="14" fillId="0" borderId="0" xfId="0" applyFont="1"/>
    <xf numFmtId="0" fontId="27" fillId="0" borderId="0" xfId="0" applyFont="1" applyAlignment="1">
      <alignment horizontal="left"/>
    </xf>
    <xf numFmtId="0" fontId="16" fillId="0" borderId="0" xfId="0" applyFont="1" applyFill="1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workbookViewId="0"/>
  </sheetViews>
  <sheetFormatPr defaultRowHeight="15" x14ac:dyDescent="0.25"/>
  <cols>
    <col min="1" max="1" width="6.140625" style="3" customWidth="1"/>
    <col min="2" max="2" width="6.42578125" style="3" customWidth="1"/>
    <col min="3" max="3" width="29" style="3" customWidth="1"/>
    <col min="4" max="4" width="13.28515625" style="15" bestFit="1" customWidth="1"/>
    <col min="5" max="5" width="14.5703125" style="15" bestFit="1" customWidth="1"/>
    <col min="6" max="6" width="12.85546875" style="15" bestFit="1" customWidth="1"/>
    <col min="7" max="7" width="10.85546875" style="3" customWidth="1"/>
  </cols>
  <sheetData>
    <row r="1" spans="1:7" ht="16.5" x14ac:dyDescent="0.25">
      <c r="A1" s="137" t="s">
        <v>199</v>
      </c>
      <c r="B1" s="1"/>
      <c r="C1" s="1"/>
      <c r="D1" s="14"/>
      <c r="E1" s="14"/>
      <c r="F1" s="14"/>
      <c r="G1" s="2"/>
    </row>
    <row r="2" spans="1:7" s="61" customFormat="1" ht="12" x14ac:dyDescent="0.2">
      <c r="A2" s="57" t="s">
        <v>0</v>
      </c>
      <c r="B2" s="58"/>
      <c r="C2" s="58"/>
      <c r="D2" s="59"/>
      <c r="E2" s="59"/>
      <c r="F2" s="59"/>
      <c r="G2" s="60"/>
    </row>
    <row r="3" spans="1:7" s="61" customFormat="1" ht="12" x14ac:dyDescent="0.2">
      <c r="A3" s="58"/>
      <c r="B3" s="57" t="s">
        <v>160</v>
      </c>
      <c r="C3" s="58"/>
      <c r="D3" s="59"/>
      <c r="E3" s="59"/>
      <c r="F3" s="59"/>
      <c r="G3" s="60"/>
    </row>
    <row r="4" spans="1:7" s="61" customFormat="1" ht="12" x14ac:dyDescent="0.2">
      <c r="A4" s="58"/>
      <c r="B4" s="57" t="s">
        <v>161</v>
      </c>
      <c r="C4" s="58"/>
      <c r="D4" s="59"/>
      <c r="E4" s="59"/>
      <c r="F4" s="59" t="s">
        <v>194</v>
      </c>
      <c r="G4" s="60"/>
    </row>
    <row r="5" spans="1:7" s="61" customFormat="1" ht="12" x14ac:dyDescent="0.2">
      <c r="A5" s="62"/>
      <c r="B5" s="62"/>
      <c r="C5" s="62"/>
      <c r="D5" s="63"/>
      <c r="E5" s="63"/>
      <c r="F5" s="63"/>
      <c r="G5" s="62"/>
    </row>
    <row r="6" spans="1:7" s="67" customFormat="1" ht="12" x14ac:dyDescent="0.2">
      <c r="A6" s="64" t="s">
        <v>1</v>
      </c>
      <c r="B6" s="64" t="s">
        <v>2</v>
      </c>
      <c r="C6" s="64" t="s">
        <v>3</v>
      </c>
      <c r="D6" s="65" t="s">
        <v>4</v>
      </c>
      <c r="E6" s="65" t="s">
        <v>189</v>
      </c>
      <c r="F6" s="65" t="s">
        <v>5</v>
      </c>
      <c r="G6" s="66" t="s">
        <v>184</v>
      </c>
    </row>
    <row r="7" spans="1:7" s="67" customFormat="1" ht="12" x14ac:dyDescent="0.2">
      <c r="A7" s="68"/>
      <c r="B7" s="68"/>
      <c r="C7" s="68"/>
      <c r="D7" s="69" t="s">
        <v>6</v>
      </c>
      <c r="E7" s="70">
        <v>2</v>
      </c>
      <c r="F7" s="69" t="s">
        <v>7</v>
      </c>
      <c r="G7" s="71" t="s">
        <v>185</v>
      </c>
    </row>
    <row r="8" spans="1:7" s="67" customFormat="1" ht="12" x14ac:dyDescent="0.2">
      <c r="A8" s="72" t="s">
        <v>8</v>
      </c>
      <c r="B8" s="73" t="s">
        <v>9</v>
      </c>
      <c r="C8" s="72" t="s">
        <v>10</v>
      </c>
      <c r="D8" s="74">
        <v>2524000</v>
      </c>
      <c r="E8" s="74">
        <v>2924000</v>
      </c>
      <c r="F8" s="75">
        <v>2759696.67</v>
      </c>
      <c r="G8" s="76">
        <f>F8/E8</f>
        <v>0.94380871067031458</v>
      </c>
    </row>
    <row r="9" spans="1:7" s="67" customFormat="1" ht="12" x14ac:dyDescent="0.2">
      <c r="A9" s="72" t="s">
        <v>8</v>
      </c>
      <c r="B9" s="73" t="s">
        <v>11</v>
      </c>
      <c r="C9" s="72" t="s">
        <v>12</v>
      </c>
      <c r="D9" s="74">
        <v>1654000</v>
      </c>
      <c r="E9" s="74">
        <v>1854000</v>
      </c>
      <c r="F9" s="77">
        <v>1705210.41</v>
      </c>
      <c r="G9" s="76">
        <f t="shared" ref="G9:G78" si="0">F9/E9</f>
        <v>0.91974671521035589</v>
      </c>
    </row>
    <row r="10" spans="1:7" s="67" customFormat="1" ht="12" x14ac:dyDescent="0.2">
      <c r="A10" s="72" t="s">
        <v>8</v>
      </c>
      <c r="B10" s="73" t="s">
        <v>13</v>
      </c>
      <c r="C10" s="72" t="s">
        <v>14</v>
      </c>
      <c r="D10" s="74">
        <v>1000000</v>
      </c>
      <c r="E10" s="74">
        <v>1200000</v>
      </c>
      <c r="F10" s="77">
        <v>1171055.1100000001</v>
      </c>
      <c r="G10" s="76">
        <f t="shared" si="0"/>
        <v>0.97587925833333344</v>
      </c>
    </row>
    <row r="11" spans="1:7" s="67" customFormat="1" ht="12" x14ac:dyDescent="0.2">
      <c r="A11" s="72" t="s">
        <v>8</v>
      </c>
      <c r="B11" s="73" t="s">
        <v>15</v>
      </c>
      <c r="C11" s="72" t="s">
        <v>16</v>
      </c>
      <c r="D11" s="74">
        <v>40000</v>
      </c>
      <c r="E11" s="74">
        <v>40000</v>
      </c>
      <c r="F11" s="77">
        <v>39047</v>
      </c>
      <c r="G11" s="76">
        <f t="shared" si="0"/>
        <v>0.97617500000000001</v>
      </c>
    </row>
    <row r="12" spans="1:7" s="67" customFormat="1" ht="12" x14ac:dyDescent="0.2">
      <c r="A12" s="72" t="s">
        <v>8</v>
      </c>
      <c r="B12" s="73" t="s">
        <v>17</v>
      </c>
      <c r="C12" s="72" t="s">
        <v>18</v>
      </c>
      <c r="D12" s="74">
        <v>7770000</v>
      </c>
      <c r="E12" s="74">
        <v>9440000</v>
      </c>
      <c r="F12" s="77">
        <v>9313205.5800000001</v>
      </c>
      <c r="G12" s="76">
        <f t="shared" si="0"/>
        <v>0.98656838771186439</v>
      </c>
    </row>
    <row r="13" spans="1:7" s="67" customFormat="1" ht="12" x14ac:dyDescent="0.2">
      <c r="A13" s="72" t="s">
        <v>8</v>
      </c>
      <c r="B13" s="73" t="s">
        <v>19</v>
      </c>
      <c r="C13" s="72" t="s">
        <v>20</v>
      </c>
      <c r="D13" s="74">
        <v>100000</v>
      </c>
      <c r="E13" s="74">
        <v>240000</v>
      </c>
      <c r="F13" s="77">
        <v>259534.33</v>
      </c>
      <c r="G13" s="76">
        <f t="shared" si="0"/>
        <v>1.0813930416666666</v>
      </c>
    </row>
    <row r="14" spans="1:7" s="67" customFormat="1" ht="12" x14ac:dyDescent="0.2">
      <c r="A14" s="72" t="s">
        <v>8</v>
      </c>
      <c r="B14" s="73" t="s">
        <v>21</v>
      </c>
      <c r="C14" s="72" t="s">
        <v>22</v>
      </c>
      <c r="D14" s="74">
        <v>158000</v>
      </c>
      <c r="E14" s="74">
        <v>308000</v>
      </c>
      <c r="F14" s="77">
        <v>306132.28000000003</v>
      </c>
      <c r="G14" s="76">
        <f t="shared" si="0"/>
        <v>0.99393597402597411</v>
      </c>
    </row>
    <row r="15" spans="1:7" s="67" customFormat="1" ht="12" x14ac:dyDescent="0.2">
      <c r="A15" s="72" t="s">
        <v>8</v>
      </c>
      <c r="B15" s="73" t="s">
        <v>23</v>
      </c>
      <c r="C15" s="72" t="s">
        <v>24</v>
      </c>
      <c r="D15" s="74">
        <v>100000</v>
      </c>
      <c r="E15" s="74">
        <v>100000</v>
      </c>
      <c r="F15" s="77">
        <v>7178</v>
      </c>
      <c r="G15" s="76">
        <f t="shared" si="0"/>
        <v>7.1779999999999997E-2</v>
      </c>
    </row>
    <row r="16" spans="1:7" s="67" customFormat="1" ht="12" x14ac:dyDescent="0.2">
      <c r="A16" s="72" t="s">
        <v>8</v>
      </c>
      <c r="B16" s="73" t="s">
        <v>25</v>
      </c>
      <c r="C16" s="72" t="s">
        <v>26</v>
      </c>
      <c r="D16" s="74">
        <v>4000</v>
      </c>
      <c r="E16" s="74">
        <v>4000</v>
      </c>
      <c r="F16" s="77">
        <v>3338</v>
      </c>
      <c r="G16" s="76">
        <f t="shared" si="0"/>
        <v>0.83450000000000002</v>
      </c>
    </row>
    <row r="17" spans="1:7" s="67" customFormat="1" ht="12" x14ac:dyDescent="0.2">
      <c r="A17" s="72" t="s">
        <v>8</v>
      </c>
      <c r="B17" s="73" t="s">
        <v>27</v>
      </c>
      <c r="C17" s="72" t="s">
        <v>28</v>
      </c>
      <c r="D17" s="74">
        <v>900000</v>
      </c>
      <c r="E17" s="74">
        <v>1350000</v>
      </c>
      <c r="F17" s="77">
        <v>1276017.3600000001</v>
      </c>
      <c r="G17" s="76">
        <f t="shared" si="0"/>
        <v>0.94519804444444455</v>
      </c>
    </row>
    <row r="18" spans="1:7" s="61" customFormat="1" ht="12" x14ac:dyDescent="0.2">
      <c r="A18" s="78" t="s">
        <v>8</v>
      </c>
      <c r="B18" s="79" t="s">
        <v>29</v>
      </c>
      <c r="C18" s="79"/>
      <c r="D18" s="80">
        <f t="shared" ref="D18" si="1">SUM(D8:D17)</f>
        <v>14250000</v>
      </c>
      <c r="E18" s="80">
        <f>SUM(E8:E17)</f>
        <v>17460000</v>
      </c>
      <c r="F18" s="80">
        <f>SUM(F8:F17)</f>
        <v>16840414.739999998</v>
      </c>
      <c r="G18" s="81">
        <f t="shared" si="0"/>
        <v>0.96451401718213048</v>
      </c>
    </row>
    <row r="19" spans="1:7" s="67" customFormat="1" ht="12" x14ac:dyDescent="0.2">
      <c r="A19" s="72" t="s">
        <v>30</v>
      </c>
      <c r="B19" s="73" t="s">
        <v>9</v>
      </c>
      <c r="C19" s="72" t="s">
        <v>31</v>
      </c>
      <c r="D19" s="74">
        <v>610000</v>
      </c>
      <c r="E19" s="74">
        <v>1600000</v>
      </c>
      <c r="F19" s="75">
        <v>625516</v>
      </c>
      <c r="G19" s="76">
        <f t="shared" si="0"/>
        <v>0.3909475</v>
      </c>
    </row>
    <row r="20" spans="1:7" s="67" customFormat="1" ht="12" x14ac:dyDescent="0.2">
      <c r="A20" s="72" t="s">
        <v>30</v>
      </c>
      <c r="B20" s="73" t="s">
        <v>32</v>
      </c>
      <c r="C20" s="72" t="s">
        <v>33</v>
      </c>
      <c r="D20" s="74">
        <v>920000</v>
      </c>
      <c r="E20" s="74">
        <v>950000</v>
      </c>
      <c r="F20" s="77">
        <v>575096.80000000005</v>
      </c>
      <c r="G20" s="76">
        <f t="shared" si="0"/>
        <v>0.60536505263157903</v>
      </c>
    </row>
    <row r="21" spans="1:7" s="67" customFormat="1" ht="12" x14ac:dyDescent="0.2">
      <c r="A21" s="72" t="s">
        <v>30</v>
      </c>
      <c r="B21" s="73" t="s">
        <v>17</v>
      </c>
      <c r="C21" s="72" t="s">
        <v>34</v>
      </c>
      <c r="D21" s="74">
        <v>455000</v>
      </c>
      <c r="E21" s="74">
        <v>455000</v>
      </c>
      <c r="F21" s="77">
        <v>409934.61</v>
      </c>
      <c r="G21" s="76">
        <f t="shared" si="0"/>
        <v>0.90095518681318676</v>
      </c>
    </row>
    <row r="22" spans="1:7" s="61" customFormat="1" ht="12" x14ac:dyDescent="0.2">
      <c r="A22" s="78" t="s">
        <v>30</v>
      </c>
      <c r="B22" s="79" t="s">
        <v>35</v>
      </c>
      <c r="C22" s="79"/>
      <c r="D22" s="82">
        <f t="shared" ref="D22:E22" si="2">SUM(D19:D21)</f>
        <v>1985000</v>
      </c>
      <c r="E22" s="82">
        <f t="shared" si="2"/>
        <v>3005000</v>
      </c>
      <c r="F22" s="82">
        <f>SUM(F19:F21)</f>
        <v>1610547.4100000001</v>
      </c>
      <c r="G22" s="81">
        <f t="shared" si="0"/>
        <v>0.53595587687188029</v>
      </c>
    </row>
    <row r="23" spans="1:7" s="61" customFormat="1" ht="12" x14ac:dyDescent="0.2">
      <c r="A23" s="83" t="s">
        <v>36</v>
      </c>
      <c r="B23" s="84"/>
      <c r="C23" s="84"/>
      <c r="D23" s="85">
        <f t="shared" ref="D23:E23" si="3">D18+D22</f>
        <v>16235000</v>
      </c>
      <c r="E23" s="85">
        <f t="shared" si="3"/>
        <v>20465000</v>
      </c>
      <c r="F23" s="85">
        <f>F18+F22</f>
        <v>18450962.149999999</v>
      </c>
      <c r="G23" s="86">
        <f t="shared" si="0"/>
        <v>0.90158622770583918</v>
      </c>
    </row>
    <row r="24" spans="1:7" s="67" customFormat="1" ht="12" x14ac:dyDescent="0.2">
      <c r="A24" s="128" t="s">
        <v>37</v>
      </c>
      <c r="B24" s="129" t="s">
        <v>38</v>
      </c>
      <c r="C24" s="128" t="s">
        <v>39</v>
      </c>
      <c r="D24" s="75">
        <v>1350000</v>
      </c>
      <c r="E24" s="74">
        <v>2600000</v>
      </c>
      <c r="F24" s="75">
        <v>2788336.11</v>
      </c>
      <c r="G24" s="76">
        <f t="shared" si="0"/>
        <v>1.0724369653846153</v>
      </c>
    </row>
    <row r="25" spans="1:7" s="67" customFormat="1" ht="12" x14ac:dyDescent="0.2">
      <c r="A25" s="90" t="s">
        <v>37</v>
      </c>
      <c r="B25" s="91" t="s">
        <v>40</v>
      </c>
      <c r="C25" s="91"/>
      <c r="D25" s="92">
        <v>1350000</v>
      </c>
      <c r="E25" s="92">
        <f>E24</f>
        <v>2600000</v>
      </c>
      <c r="F25" s="92">
        <f>F24</f>
        <v>2788336.11</v>
      </c>
      <c r="G25" s="93">
        <f t="shared" si="0"/>
        <v>1.0724369653846153</v>
      </c>
    </row>
    <row r="26" spans="1:7" s="67" customFormat="1" ht="12" x14ac:dyDescent="0.2">
      <c r="A26" s="94" t="s">
        <v>41</v>
      </c>
      <c r="B26" s="95" t="s">
        <v>42</v>
      </c>
      <c r="C26" s="94" t="s">
        <v>43</v>
      </c>
      <c r="D26" s="77">
        <v>7000</v>
      </c>
      <c r="E26" s="74">
        <v>7000</v>
      </c>
      <c r="F26" s="77">
        <v>6646</v>
      </c>
      <c r="G26" s="76">
        <f t="shared" si="0"/>
        <v>0.9494285714285714</v>
      </c>
    </row>
    <row r="27" spans="1:7" s="67" customFormat="1" ht="12" x14ac:dyDescent="0.2">
      <c r="A27" s="90" t="s">
        <v>41</v>
      </c>
      <c r="B27" s="91" t="s">
        <v>44</v>
      </c>
      <c r="C27" s="91"/>
      <c r="D27" s="92">
        <v>7000</v>
      </c>
      <c r="E27" s="92">
        <f>E26</f>
        <v>7000</v>
      </c>
      <c r="F27" s="92">
        <f>F26</f>
        <v>6646</v>
      </c>
      <c r="G27" s="93">
        <f t="shared" si="0"/>
        <v>0.9494285714285714</v>
      </c>
    </row>
    <row r="28" spans="1:7" s="67" customFormat="1" ht="12" x14ac:dyDescent="0.2">
      <c r="A28" s="94" t="s">
        <v>45</v>
      </c>
      <c r="B28" s="95" t="s">
        <v>42</v>
      </c>
      <c r="C28" s="94" t="s">
        <v>46</v>
      </c>
      <c r="D28" s="77">
        <v>4000</v>
      </c>
      <c r="E28" s="77">
        <v>10000</v>
      </c>
      <c r="F28" s="77">
        <v>6893.59</v>
      </c>
      <c r="G28" s="76">
        <f t="shared" ref="G28" si="4">F28/E28</f>
        <v>0.68935900000000006</v>
      </c>
    </row>
    <row r="29" spans="1:7" s="67" customFormat="1" ht="12" x14ac:dyDescent="0.2">
      <c r="A29" s="96" t="s">
        <v>45</v>
      </c>
      <c r="B29" s="97" t="s">
        <v>47</v>
      </c>
      <c r="C29" s="97"/>
      <c r="D29" s="98">
        <v>4000</v>
      </c>
      <c r="E29" s="98">
        <f>E28</f>
        <v>10000</v>
      </c>
      <c r="F29" s="98">
        <f>F28</f>
        <v>6893.59</v>
      </c>
      <c r="G29" s="99">
        <f t="shared" si="0"/>
        <v>0.68935900000000006</v>
      </c>
    </row>
    <row r="30" spans="1:7" s="67" customFormat="1" ht="12" x14ac:dyDescent="0.2">
      <c r="A30" s="95" t="s">
        <v>48</v>
      </c>
      <c r="B30" s="94" t="s">
        <v>17</v>
      </c>
      <c r="C30" s="94" t="s">
        <v>190</v>
      </c>
      <c r="D30" s="77">
        <v>0</v>
      </c>
      <c r="E30" s="74">
        <v>120000</v>
      </c>
      <c r="F30" s="77">
        <v>109559.78</v>
      </c>
      <c r="G30" s="76">
        <f t="shared" si="0"/>
        <v>0.91299816666666667</v>
      </c>
    </row>
    <row r="31" spans="1:7" s="67" customFormat="1" ht="12" x14ac:dyDescent="0.2">
      <c r="A31" s="94" t="s">
        <v>48</v>
      </c>
      <c r="B31" s="95" t="s">
        <v>19</v>
      </c>
      <c r="C31" s="94" t="s">
        <v>175</v>
      </c>
      <c r="D31" s="77">
        <v>300000</v>
      </c>
      <c r="E31" s="74">
        <v>300000</v>
      </c>
      <c r="F31" s="77">
        <v>300000</v>
      </c>
      <c r="G31" s="76">
        <f t="shared" si="0"/>
        <v>1</v>
      </c>
    </row>
    <row r="32" spans="1:7" s="67" customFormat="1" ht="12" x14ac:dyDescent="0.2">
      <c r="A32" s="94" t="s">
        <v>48</v>
      </c>
      <c r="B32" s="95" t="s">
        <v>49</v>
      </c>
      <c r="C32" s="94" t="s">
        <v>50</v>
      </c>
      <c r="D32" s="77">
        <v>538000</v>
      </c>
      <c r="E32" s="74">
        <v>687000</v>
      </c>
      <c r="F32" s="77">
        <v>726011.46</v>
      </c>
      <c r="G32" s="76">
        <f t="shared" si="0"/>
        <v>1.0567852401746725</v>
      </c>
    </row>
    <row r="33" spans="1:7" s="67" customFormat="1" ht="12" x14ac:dyDescent="0.2">
      <c r="A33" s="94" t="s">
        <v>48</v>
      </c>
      <c r="B33" s="95" t="s">
        <v>25</v>
      </c>
      <c r="C33" s="94" t="s">
        <v>51</v>
      </c>
      <c r="D33" s="77">
        <v>2600000</v>
      </c>
      <c r="E33" s="74">
        <v>2900000</v>
      </c>
      <c r="F33" s="77">
        <v>2774247.6</v>
      </c>
      <c r="G33" s="76">
        <f t="shared" si="0"/>
        <v>0.95663710344827591</v>
      </c>
    </row>
    <row r="34" spans="1:7" s="67" customFormat="1" ht="12" x14ac:dyDescent="0.2">
      <c r="A34" s="94" t="s">
        <v>48</v>
      </c>
      <c r="B34" s="95" t="s">
        <v>27</v>
      </c>
      <c r="C34" s="94" t="s">
        <v>52</v>
      </c>
      <c r="D34" s="77">
        <v>1240000</v>
      </c>
      <c r="E34" s="74">
        <v>1240000</v>
      </c>
      <c r="F34" s="77">
        <v>1234200</v>
      </c>
      <c r="G34" s="76">
        <f t="shared" si="0"/>
        <v>0.99532258064516133</v>
      </c>
    </row>
    <row r="35" spans="1:7" s="67" customFormat="1" ht="12" x14ac:dyDescent="0.2">
      <c r="A35" s="94" t="s">
        <v>48</v>
      </c>
      <c r="B35" s="95" t="s">
        <v>53</v>
      </c>
      <c r="C35" s="94" t="s">
        <v>54</v>
      </c>
      <c r="D35" s="77">
        <v>10000</v>
      </c>
      <c r="E35" s="74">
        <v>10000</v>
      </c>
      <c r="F35" s="77">
        <v>4910</v>
      </c>
      <c r="G35" s="76">
        <f t="shared" si="0"/>
        <v>0.49099999999999999</v>
      </c>
    </row>
    <row r="36" spans="1:7" s="67" customFormat="1" ht="12" x14ac:dyDescent="0.2">
      <c r="A36" s="94" t="s">
        <v>48</v>
      </c>
      <c r="B36" s="95" t="s">
        <v>56</v>
      </c>
      <c r="C36" s="94" t="s">
        <v>57</v>
      </c>
      <c r="D36" s="77">
        <v>190000</v>
      </c>
      <c r="E36" s="74">
        <v>190000</v>
      </c>
      <c r="F36" s="77">
        <v>167864.58</v>
      </c>
      <c r="G36" s="76">
        <f t="shared" si="0"/>
        <v>0.88349778947368418</v>
      </c>
    </row>
    <row r="37" spans="1:7" s="67" customFormat="1" ht="12" x14ac:dyDescent="0.2">
      <c r="A37" s="94" t="s">
        <v>48</v>
      </c>
      <c r="B37" s="95" t="s">
        <v>58</v>
      </c>
      <c r="C37" s="94" t="s">
        <v>59</v>
      </c>
      <c r="D37" s="77">
        <v>630000</v>
      </c>
      <c r="E37" s="74">
        <v>630000</v>
      </c>
      <c r="F37" s="77">
        <v>605000</v>
      </c>
      <c r="G37" s="76">
        <f t="shared" si="0"/>
        <v>0.96031746031746035</v>
      </c>
    </row>
    <row r="38" spans="1:7" s="67" customFormat="1" ht="12" x14ac:dyDescent="0.2">
      <c r="A38" s="94" t="s">
        <v>48</v>
      </c>
      <c r="B38" s="95" t="s">
        <v>60</v>
      </c>
      <c r="C38" s="94" t="s">
        <v>61</v>
      </c>
      <c r="D38" s="77">
        <v>80000</v>
      </c>
      <c r="E38" s="74">
        <v>125000</v>
      </c>
      <c r="F38" s="77">
        <v>119040</v>
      </c>
      <c r="G38" s="76">
        <f t="shared" si="0"/>
        <v>0.95232000000000006</v>
      </c>
    </row>
    <row r="39" spans="1:7" s="67" customFormat="1" ht="12" x14ac:dyDescent="0.2">
      <c r="A39" s="94" t="s">
        <v>48</v>
      </c>
      <c r="B39" s="95" t="s">
        <v>62</v>
      </c>
      <c r="C39" s="94" t="s">
        <v>63</v>
      </c>
      <c r="D39" s="77">
        <v>573000</v>
      </c>
      <c r="E39" s="74">
        <v>623000</v>
      </c>
      <c r="F39" s="77">
        <v>581651.1</v>
      </c>
      <c r="G39" s="76">
        <f t="shared" si="0"/>
        <v>0.93362937399678969</v>
      </c>
    </row>
    <row r="40" spans="1:7" s="67" customFormat="1" ht="12" x14ac:dyDescent="0.2">
      <c r="A40" s="94" t="s">
        <v>48</v>
      </c>
      <c r="B40" s="95" t="s">
        <v>64</v>
      </c>
      <c r="C40" s="94" t="s">
        <v>65</v>
      </c>
      <c r="D40" s="77">
        <v>260000</v>
      </c>
      <c r="E40" s="74">
        <v>260000</v>
      </c>
      <c r="F40" s="77">
        <v>241645</v>
      </c>
      <c r="G40" s="76">
        <f t="shared" si="0"/>
        <v>0.92940384615384619</v>
      </c>
    </row>
    <row r="41" spans="1:7" s="67" customFormat="1" ht="12" x14ac:dyDescent="0.2">
      <c r="A41" s="94" t="s">
        <v>48</v>
      </c>
      <c r="B41" s="95" t="s">
        <v>66</v>
      </c>
      <c r="C41" s="94" t="s">
        <v>67</v>
      </c>
      <c r="D41" s="77">
        <v>100000</v>
      </c>
      <c r="E41" s="74">
        <v>100000</v>
      </c>
      <c r="F41" s="77">
        <v>88783.44</v>
      </c>
      <c r="G41" s="76">
        <f t="shared" si="0"/>
        <v>0.88783440000000002</v>
      </c>
    </row>
    <row r="42" spans="1:7" s="67" customFormat="1" ht="12" x14ac:dyDescent="0.2">
      <c r="A42" s="94" t="s">
        <v>48</v>
      </c>
      <c r="B42" s="95" t="s">
        <v>68</v>
      </c>
      <c r="C42" s="94" t="s">
        <v>69</v>
      </c>
      <c r="D42" s="77">
        <v>200000</v>
      </c>
      <c r="E42" s="74">
        <v>200000</v>
      </c>
      <c r="F42" s="77">
        <v>210642.6</v>
      </c>
      <c r="G42" s="76">
        <f t="shared" si="0"/>
        <v>1.053213</v>
      </c>
    </row>
    <row r="43" spans="1:7" s="67" customFormat="1" ht="12" x14ac:dyDescent="0.2">
      <c r="A43" s="94" t="s">
        <v>48</v>
      </c>
      <c r="B43" s="95" t="s">
        <v>70</v>
      </c>
      <c r="C43" s="94" t="s">
        <v>71</v>
      </c>
      <c r="D43" s="77">
        <v>500000</v>
      </c>
      <c r="E43" s="74">
        <v>570000</v>
      </c>
      <c r="F43" s="77">
        <v>578511.75</v>
      </c>
      <c r="G43" s="76">
        <f t="shared" si="0"/>
        <v>1.0149328947368421</v>
      </c>
    </row>
    <row r="44" spans="1:7" s="67" customFormat="1" ht="12" x14ac:dyDescent="0.2">
      <c r="A44" s="94" t="s">
        <v>48</v>
      </c>
      <c r="B44" s="95" t="s">
        <v>72</v>
      </c>
      <c r="C44" s="94" t="s">
        <v>73</v>
      </c>
      <c r="D44" s="77">
        <v>1302000</v>
      </c>
      <c r="E44" s="74">
        <v>2016000</v>
      </c>
      <c r="F44" s="77">
        <v>1666691.43</v>
      </c>
      <c r="G44" s="76">
        <f t="shared" si="0"/>
        <v>0.82673186011904753</v>
      </c>
    </row>
    <row r="45" spans="1:7" s="67" customFormat="1" ht="12" x14ac:dyDescent="0.2">
      <c r="A45" s="94" t="s">
        <v>48</v>
      </c>
      <c r="B45" s="95" t="s">
        <v>74</v>
      </c>
      <c r="C45" s="94" t="s">
        <v>75</v>
      </c>
      <c r="D45" s="77">
        <v>30000</v>
      </c>
      <c r="E45" s="74">
        <v>30000</v>
      </c>
      <c r="F45" s="77">
        <v>21856.5</v>
      </c>
      <c r="G45" s="76">
        <f t="shared" si="0"/>
        <v>0.72855000000000003</v>
      </c>
    </row>
    <row r="46" spans="1:7" s="61" customFormat="1" ht="12" x14ac:dyDescent="0.2">
      <c r="A46" s="100" t="s">
        <v>48</v>
      </c>
      <c r="B46" s="101" t="s">
        <v>76</v>
      </c>
      <c r="C46" s="101"/>
      <c r="D46" s="82">
        <v>8553000</v>
      </c>
      <c r="E46" s="82">
        <f>SUM(E30:E45)</f>
        <v>10001000</v>
      </c>
      <c r="F46" s="82">
        <f>SUM(F30:F45)</f>
        <v>9430615.2400000002</v>
      </c>
      <c r="G46" s="81">
        <f t="shared" si="0"/>
        <v>0.94296722727727234</v>
      </c>
    </row>
    <row r="47" spans="1:7" s="61" customFormat="1" ht="12.75" thickBot="1" x14ac:dyDescent="0.25">
      <c r="A47" s="102" t="s">
        <v>77</v>
      </c>
      <c r="B47" s="103"/>
      <c r="C47" s="103"/>
      <c r="D47" s="104">
        <v>9914000</v>
      </c>
      <c r="E47" s="104">
        <f>E25+E27+E29+E46</f>
        <v>12618000</v>
      </c>
      <c r="F47" s="104">
        <f>F25+F27+F29+F46</f>
        <v>12232490.939999999</v>
      </c>
      <c r="G47" s="105">
        <f t="shared" si="0"/>
        <v>0.96944768901569178</v>
      </c>
    </row>
    <row r="48" spans="1:7" s="67" customFormat="1" ht="12" x14ac:dyDescent="0.2">
      <c r="A48" s="87" t="s">
        <v>78</v>
      </c>
      <c r="B48" s="88" t="s">
        <v>42</v>
      </c>
      <c r="C48" s="87" t="s">
        <v>79</v>
      </c>
      <c r="D48" s="89">
        <v>37500000</v>
      </c>
      <c r="E48" s="74">
        <v>39000000</v>
      </c>
      <c r="F48" s="89">
        <v>39000000</v>
      </c>
      <c r="G48" s="76">
        <f t="shared" si="0"/>
        <v>1</v>
      </c>
    </row>
    <row r="49" spans="1:7" s="67" customFormat="1" ht="12" x14ac:dyDescent="0.2">
      <c r="A49" s="94" t="s">
        <v>78</v>
      </c>
      <c r="B49" s="95" t="s">
        <v>32</v>
      </c>
      <c r="C49" s="94" t="s">
        <v>80</v>
      </c>
      <c r="D49" s="77">
        <v>1300000</v>
      </c>
      <c r="E49" s="74">
        <v>1300000</v>
      </c>
      <c r="F49" s="77">
        <v>1192004</v>
      </c>
      <c r="G49" s="76">
        <f t="shared" si="0"/>
        <v>0.91692615384615384</v>
      </c>
    </row>
    <row r="50" spans="1:7" s="67" customFormat="1" ht="12" x14ac:dyDescent="0.2">
      <c r="A50" s="94" t="s">
        <v>78</v>
      </c>
      <c r="B50" s="95" t="s">
        <v>49</v>
      </c>
      <c r="C50" s="94" t="s">
        <v>81</v>
      </c>
      <c r="D50" s="77">
        <v>170000</v>
      </c>
      <c r="E50" s="74">
        <v>170000</v>
      </c>
      <c r="F50" s="77">
        <v>275011</v>
      </c>
      <c r="G50" s="76">
        <f t="shared" si="0"/>
        <v>1.6177117647058823</v>
      </c>
    </row>
    <row r="51" spans="1:7" s="67" customFormat="1" ht="12" x14ac:dyDescent="0.2">
      <c r="A51" s="94" t="s">
        <v>78</v>
      </c>
      <c r="B51" s="95" t="s">
        <v>176</v>
      </c>
      <c r="C51" s="94" t="s">
        <v>177</v>
      </c>
      <c r="D51" s="77">
        <v>0</v>
      </c>
      <c r="E51" s="77">
        <v>0</v>
      </c>
      <c r="F51" s="77">
        <v>12210</v>
      </c>
      <c r="G51" s="76"/>
    </row>
    <row r="52" spans="1:7" s="67" customFormat="1" ht="12" x14ac:dyDescent="0.2">
      <c r="A52" s="94" t="s">
        <v>78</v>
      </c>
      <c r="B52" s="95" t="s">
        <v>25</v>
      </c>
      <c r="C52" s="94" t="s">
        <v>186</v>
      </c>
      <c r="D52" s="77">
        <v>0</v>
      </c>
      <c r="E52" s="77">
        <v>0</v>
      </c>
      <c r="F52" s="77">
        <v>2985</v>
      </c>
      <c r="G52" s="76"/>
    </row>
    <row r="53" spans="1:7" s="61" customFormat="1" ht="12" x14ac:dyDescent="0.2">
      <c r="A53" s="100" t="s">
        <v>78</v>
      </c>
      <c r="B53" s="101" t="s">
        <v>82</v>
      </c>
      <c r="C53" s="101"/>
      <c r="D53" s="82">
        <f t="shared" ref="D53:E53" si="5">SUM(D48:D52)</f>
        <v>38970000</v>
      </c>
      <c r="E53" s="82">
        <f t="shared" si="5"/>
        <v>40470000</v>
      </c>
      <c r="F53" s="82">
        <f>SUM(F48:F52)</f>
        <v>40482210</v>
      </c>
      <c r="G53" s="81">
        <f t="shared" si="0"/>
        <v>1.0003017049666421</v>
      </c>
    </row>
    <row r="54" spans="1:7" s="67" customFormat="1" ht="12" x14ac:dyDescent="0.2">
      <c r="A54" s="94" t="s">
        <v>83</v>
      </c>
      <c r="B54" s="95" t="s">
        <v>42</v>
      </c>
      <c r="C54" s="94" t="s">
        <v>84</v>
      </c>
      <c r="D54" s="77">
        <v>9650000</v>
      </c>
      <c r="E54" s="77">
        <v>9925000</v>
      </c>
      <c r="F54" s="106">
        <v>9968815</v>
      </c>
      <c r="G54" s="107">
        <f t="shared" si="0"/>
        <v>1.0044146095717885</v>
      </c>
    </row>
    <row r="55" spans="1:7" s="67" customFormat="1" ht="12" x14ac:dyDescent="0.2">
      <c r="A55" s="94" t="s">
        <v>83</v>
      </c>
      <c r="B55" s="95" t="s">
        <v>178</v>
      </c>
      <c r="C55" s="94" t="s">
        <v>177</v>
      </c>
      <c r="D55" s="77">
        <v>0</v>
      </c>
      <c r="E55" s="77">
        <v>0</v>
      </c>
      <c r="F55" s="135">
        <v>-12210</v>
      </c>
      <c r="G55" s="76"/>
    </row>
    <row r="56" spans="1:7" s="67" customFormat="1" ht="12" x14ac:dyDescent="0.2">
      <c r="A56" s="94" t="s">
        <v>83</v>
      </c>
      <c r="B56" s="95" t="s">
        <v>32</v>
      </c>
      <c r="C56" s="94" t="s">
        <v>85</v>
      </c>
      <c r="D56" s="77">
        <v>3500000</v>
      </c>
      <c r="E56" s="74">
        <f>3500000+150000</f>
        <v>3650000</v>
      </c>
      <c r="F56" s="106">
        <v>3617718</v>
      </c>
      <c r="G56" s="76">
        <f t="shared" si="0"/>
        <v>0.99115561643835615</v>
      </c>
    </row>
    <row r="57" spans="1:7" s="61" customFormat="1" ht="12" x14ac:dyDescent="0.2">
      <c r="A57" s="100" t="s">
        <v>83</v>
      </c>
      <c r="B57" s="101" t="s">
        <v>86</v>
      </c>
      <c r="C57" s="101"/>
      <c r="D57" s="82">
        <f t="shared" ref="D57:E57" si="6">SUM(D54:D56)</f>
        <v>13150000</v>
      </c>
      <c r="E57" s="82">
        <f t="shared" si="6"/>
        <v>13575000</v>
      </c>
      <c r="F57" s="82">
        <f>SUM(F54:F56)</f>
        <v>13574323</v>
      </c>
      <c r="G57" s="81">
        <f t="shared" si="0"/>
        <v>0.99995012891344381</v>
      </c>
    </row>
    <row r="58" spans="1:7" s="67" customFormat="1" ht="12" x14ac:dyDescent="0.2">
      <c r="A58" s="94" t="s">
        <v>87</v>
      </c>
      <c r="B58" s="95" t="s">
        <v>32</v>
      </c>
      <c r="C58" s="94" t="s">
        <v>88</v>
      </c>
      <c r="D58" s="77">
        <v>188000</v>
      </c>
      <c r="E58" s="77">
        <v>199000</v>
      </c>
      <c r="F58" s="77">
        <v>166868</v>
      </c>
      <c r="G58" s="76">
        <f t="shared" si="0"/>
        <v>0.83853266331658294</v>
      </c>
    </row>
    <row r="59" spans="1:7" s="61" customFormat="1" ht="12" x14ac:dyDescent="0.2">
      <c r="A59" s="100" t="s">
        <v>87</v>
      </c>
      <c r="B59" s="101" t="s">
        <v>89</v>
      </c>
      <c r="C59" s="101"/>
      <c r="D59" s="82">
        <f t="shared" ref="D59:E59" si="7">D58</f>
        <v>188000</v>
      </c>
      <c r="E59" s="82">
        <f t="shared" si="7"/>
        <v>199000</v>
      </c>
      <c r="F59" s="82">
        <f>F58</f>
        <v>166868</v>
      </c>
      <c r="G59" s="81">
        <f t="shared" si="0"/>
        <v>0.83853266331658294</v>
      </c>
    </row>
    <row r="60" spans="1:7" s="67" customFormat="1" ht="12" x14ac:dyDescent="0.2">
      <c r="A60" s="94" t="s">
        <v>90</v>
      </c>
      <c r="B60" s="95" t="s">
        <v>42</v>
      </c>
      <c r="C60" s="94" t="s">
        <v>91</v>
      </c>
      <c r="D60" s="74">
        <v>754000</v>
      </c>
      <c r="E60" s="74">
        <v>784000</v>
      </c>
      <c r="F60" s="77">
        <v>785500.22</v>
      </c>
      <c r="G60" s="76">
        <f t="shared" si="0"/>
        <v>1.0019135459183672</v>
      </c>
    </row>
    <row r="61" spans="1:7" s="67" customFormat="1" ht="12" x14ac:dyDescent="0.2">
      <c r="A61" s="94" t="s">
        <v>90</v>
      </c>
      <c r="B61" s="95" t="s">
        <v>32</v>
      </c>
      <c r="C61" s="94" t="s">
        <v>92</v>
      </c>
      <c r="D61" s="74">
        <v>10000</v>
      </c>
      <c r="E61" s="74">
        <v>10000</v>
      </c>
      <c r="F61" s="77">
        <v>5550</v>
      </c>
      <c r="G61" s="76">
        <f t="shared" si="0"/>
        <v>0.55500000000000005</v>
      </c>
    </row>
    <row r="62" spans="1:7" s="67" customFormat="1" ht="12" x14ac:dyDescent="0.2">
      <c r="A62" s="94" t="s">
        <v>90</v>
      </c>
      <c r="B62" s="95" t="s">
        <v>55</v>
      </c>
      <c r="C62" s="94" t="s">
        <v>166</v>
      </c>
      <c r="D62" s="74">
        <v>900000</v>
      </c>
      <c r="E62" s="74">
        <v>900000</v>
      </c>
      <c r="F62" s="77">
        <v>724601.98</v>
      </c>
      <c r="G62" s="76">
        <f t="shared" si="0"/>
        <v>0.80511331111111106</v>
      </c>
    </row>
    <row r="63" spans="1:7" s="67" customFormat="1" ht="12" x14ac:dyDescent="0.2">
      <c r="A63" s="94" t="s">
        <v>90</v>
      </c>
      <c r="B63" s="95" t="s">
        <v>56</v>
      </c>
      <c r="C63" s="94" t="s">
        <v>93</v>
      </c>
      <c r="D63" s="74">
        <v>80000</v>
      </c>
      <c r="E63" s="74">
        <v>80000</v>
      </c>
      <c r="F63" s="77">
        <v>107437.82</v>
      </c>
      <c r="G63" s="76">
        <f t="shared" si="0"/>
        <v>1.3429727500000002</v>
      </c>
    </row>
    <row r="64" spans="1:7" s="61" customFormat="1" ht="12" x14ac:dyDescent="0.2">
      <c r="A64" s="100" t="s">
        <v>90</v>
      </c>
      <c r="B64" s="101" t="s">
        <v>94</v>
      </c>
      <c r="C64" s="101"/>
      <c r="D64" s="82">
        <f t="shared" ref="D64:E64" si="8">SUM(D60:D63)</f>
        <v>1744000</v>
      </c>
      <c r="E64" s="82">
        <f t="shared" si="8"/>
        <v>1774000</v>
      </c>
      <c r="F64" s="82">
        <f>SUM(F60:F63)</f>
        <v>1623090.02</v>
      </c>
      <c r="G64" s="81">
        <f t="shared" si="0"/>
        <v>0.91493236753100338</v>
      </c>
    </row>
    <row r="65" spans="1:7" s="61" customFormat="1" ht="12.75" thickBot="1" x14ac:dyDescent="0.25">
      <c r="A65" s="102" t="s">
        <v>95</v>
      </c>
      <c r="B65" s="103"/>
      <c r="C65" s="103"/>
      <c r="D65" s="104">
        <f t="shared" ref="D65:E65" si="9">D53+D57+D59+D64</f>
        <v>54052000</v>
      </c>
      <c r="E65" s="104">
        <f t="shared" si="9"/>
        <v>56018000</v>
      </c>
      <c r="F65" s="104">
        <f>F53+F57+F59+F64</f>
        <v>55846491.020000003</v>
      </c>
      <c r="G65" s="86">
        <f t="shared" si="0"/>
        <v>0.99693832375307945</v>
      </c>
    </row>
    <row r="66" spans="1:7" s="67" customFormat="1" ht="12" x14ac:dyDescent="0.2">
      <c r="A66" s="87" t="s">
        <v>179</v>
      </c>
      <c r="B66" s="88" t="s">
        <v>58</v>
      </c>
      <c r="C66" s="87" t="s">
        <v>180</v>
      </c>
      <c r="D66" s="89">
        <v>60000</v>
      </c>
      <c r="E66" s="89">
        <v>60000</v>
      </c>
      <c r="F66" s="106">
        <v>56700</v>
      </c>
      <c r="G66" s="108">
        <f t="shared" si="0"/>
        <v>0.94499999999999995</v>
      </c>
    </row>
    <row r="67" spans="1:7" s="61" customFormat="1" ht="12" x14ac:dyDescent="0.2">
      <c r="A67" s="100" t="s">
        <v>179</v>
      </c>
      <c r="B67" s="101" t="s">
        <v>181</v>
      </c>
      <c r="C67" s="101"/>
      <c r="D67" s="82">
        <f t="shared" ref="D67:E68" si="10">D66</f>
        <v>60000</v>
      </c>
      <c r="E67" s="82">
        <f t="shared" si="10"/>
        <v>60000</v>
      </c>
      <c r="F67" s="82">
        <f>F66</f>
        <v>56700</v>
      </c>
      <c r="G67" s="109">
        <f t="shared" si="0"/>
        <v>0.94499999999999995</v>
      </c>
    </row>
    <row r="68" spans="1:7" s="61" customFormat="1" ht="12.75" thickBot="1" x14ac:dyDescent="0.25">
      <c r="A68" s="102" t="s">
        <v>182</v>
      </c>
      <c r="B68" s="103"/>
      <c r="C68" s="103"/>
      <c r="D68" s="104">
        <f t="shared" si="10"/>
        <v>60000</v>
      </c>
      <c r="E68" s="104">
        <f t="shared" si="10"/>
        <v>60000</v>
      </c>
      <c r="F68" s="104">
        <f>F67</f>
        <v>56700</v>
      </c>
      <c r="G68" s="110">
        <f t="shared" si="0"/>
        <v>0.94499999999999995</v>
      </c>
    </row>
    <row r="69" spans="1:7" s="67" customFormat="1" ht="12" x14ac:dyDescent="0.2">
      <c r="A69" s="87" t="s">
        <v>191</v>
      </c>
      <c r="B69" s="88" t="s">
        <v>42</v>
      </c>
      <c r="C69" s="87" t="s">
        <v>192</v>
      </c>
      <c r="D69" s="89">
        <v>0</v>
      </c>
      <c r="E69" s="89">
        <v>0</v>
      </c>
      <c r="F69" s="89">
        <v>0</v>
      </c>
      <c r="G69" s="108"/>
    </row>
    <row r="70" spans="1:7" s="61" customFormat="1" ht="12" x14ac:dyDescent="0.2">
      <c r="A70" s="100" t="s">
        <v>191</v>
      </c>
      <c r="B70" s="101" t="s">
        <v>192</v>
      </c>
      <c r="C70" s="101"/>
      <c r="D70" s="82">
        <v>0</v>
      </c>
      <c r="E70" s="82">
        <v>0</v>
      </c>
      <c r="F70" s="82">
        <v>0</v>
      </c>
      <c r="G70" s="109"/>
    </row>
    <row r="71" spans="1:7" s="61" customFormat="1" ht="12.75" thickBot="1" x14ac:dyDescent="0.25">
      <c r="A71" s="102" t="s">
        <v>193</v>
      </c>
      <c r="B71" s="103"/>
      <c r="C71" s="103"/>
      <c r="D71" s="104">
        <v>0</v>
      </c>
      <c r="E71" s="104">
        <v>0</v>
      </c>
      <c r="F71" s="104">
        <v>0</v>
      </c>
      <c r="G71" s="110"/>
    </row>
    <row r="72" spans="1:7" s="67" customFormat="1" ht="12" x14ac:dyDescent="0.2">
      <c r="A72" s="87" t="s">
        <v>96</v>
      </c>
      <c r="B72" s="88" t="s">
        <v>42</v>
      </c>
      <c r="C72" s="87" t="s">
        <v>97</v>
      </c>
      <c r="D72" s="89">
        <v>85000</v>
      </c>
      <c r="E72" s="89">
        <v>85000</v>
      </c>
      <c r="F72" s="89">
        <v>88014</v>
      </c>
      <c r="G72" s="111">
        <f t="shared" si="0"/>
        <v>1.0354588235294118</v>
      </c>
    </row>
    <row r="73" spans="1:7" s="61" customFormat="1" ht="12" x14ac:dyDescent="0.2">
      <c r="A73" s="100" t="s">
        <v>96</v>
      </c>
      <c r="B73" s="101" t="s">
        <v>98</v>
      </c>
      <c r="C73" s="101"/>
      <c r="D73" s="82">
        <v>85000</v>
      </c>
      <c r="E73" s="82">
        <v>85000</v>
      </c>
      <c r="F73" s="82">
        <f>F72</f>
        <v>88014</v>
      </c>
      <c r="G73" s="112">
        <f t="shared" si="0"/>
        <v>1.0354588235294118</v>
      </c>
    </row>
    <row r="74" spans="1:7" s="61" customFormat="1" ht="12" x14ac:dyDescent="0.2">
      <c r="A74" s="113" t="s">
        <v>202</v>
      </c>
      <c r="B74" s="114" t="s">
        <v>42</v>
      </c>
      <c r="C74" s="113" t="s">
        <v>203</v>
      </c>
      <c r="D74" s="75">
        <v>0</v>
      </c>
      <c r="E74" s="75">
        <v>0</v>
      </c>
      <c r="F74" s="75">
        <v>4574</v>
      </c>
      <c r="G74" s="115"/>
    </row>
    <row r="75" spans="1:7" s="61" customFormat="1" ht="12" x14ac:dyDescent="0.2">
      <c r="A75" s="116" t="s">
        <v>202</v>
      </c>
      <c r="B75" s="117" t="s">
        <v>201</v>
      </c>
      <c r="C75" s="117"/>
      <c r="D75" s="82">
        <v>0</v>
      </c>
      <c r="E75" s="82">
        <v>0</v>
      </c>
      <c r="F75" s="82">
        <v>4574</v>
      </c>
      <c r="G75" s="112"/>
    </row>
    <row r="76" spans="1:7" s="67" customFormat="1" ht="12" x14ac:dyDescent="0.2">
      <c r="A76" s="94" t="s">
        <v>99</v>
      </c>
      <c r="B76" s="95" t="s">
        <v>38</v>
      </c>
      <c r="C76" s="94" t="s">
        <v>100</v>
      </c>
      <c r="D76" s="77">
        <v>400000</v>
      </c>
      <c r="E76" s="77">
        <v>6435456.75</v>
      </c>
      <c r="F76" s="77">
        <v>6568709.3600000003</v>
      </c>
      <c r="G76" s="118">
        <f t="shared" si="0"/>
        <v>1.0207060066093989</v>
      </c>
    </row>
    <row r="77" spans="1:7" s="61" customFormat="1" ht="12" x14ac:dyDescent="0.2">
      <c r="A77" s="100" t="s">
        <v>99</v>
      </c>
      <c r="B77" s="101" t="s">
        <v>101</v>
      </c>
      <c r="C77" s="101"/>
      <c r="D77" s="82">
        <v>400000</v>
      </c>
      <c r="E77" s="82">
        <f>E76</f>
        <v>6435456.75</v>
      </c>
      <c r="F77" s="82">
        <f>F76</f>
        <v>6568709.3600000003</v>
      </c>
      <c r="G77" s="112">
        <f t="shared" si="0"/>
        <v>1.0207060066093989</v>
      </c>
    </row>
    <row r="78" spans="1:7" s="61" customFormat="1" ht="12.75" thickBot="1" x14ac:dyDescent="0.25">
      <c r="A78" s="102" t="s">
        <v>102</v>
      </c>
      <c r="B78" s="103"/>
      <c r="C78" s="103"/>
      <c r="D78" s="104">
        <f t="shared" ref="D78:E78" si="11">D73+D77</f>
        <v>485000</v>
      </c>
      <c r="E78" s="104">
        <f t="shared" si="11"/>
        <v>6520456.75</v>
      </c>
      <c r="F78" s="104">
        <f>F73+F75+F77</f>
        <v>6661297.3600000003</v>
      </c>
      <c r="G78" s="119">
        <f t="shared" si="0"/>
        <v>1.0215998074061301</v>
      </c>
    </row>
    <row r="79" spans="1:7" s="67" customFormat="1" ht="12" x14ac:dyDescent="0.2">
      <c r="A79" s="72" t="s">
        <v>167</v>
      </c>
      <c r="B79" s="73" t="s">
        <v>42</v>
      </c>
      <c r="C79" s="72" t="s">
        <v>168</v>
      </c>
      <c r="D79" s="74">
        <v>1000</v>
      </c>
      <c r="E79" s="74">
        <v>1000</v>
      </c>
      <c r="F79" s="74">
        <v>1140</v>
      </c>
      <c r="G79" s="76">
        <f t="shared" ref="G79:G103" si="12">F79/E79</f>
        <v>1.1399999999999999</v>
      </c>
    </row>
    <row r="80" spans="1:7" s="61" customFormat="1" ht="12" x14ac:dyDescent="0.2">
      <c r="A80" s="78" t="s">
        <v>167</v>
      </c>
      <c r="B80" s="79" t="s">
        <v>169</v>
      </c>
      <c r="C80" s="79"/>
      <c r="D80" s="120">
        <v>1000</v>
      </c>
      <c r="E80" s="120">
        <v>1000</v>
      </c>
      <c r="F80" s="120">
        <f>F79</f>
        <v>1140</v>
      </c>
      <c r="G80" s="81">
        <f t="shared" si="12"/>
        <v>1.1399999999999999</v>
      </c>
    </row>
    <row r="81" spans="1:7" s="61" customFormat="1" ht="12.75" thickBot="1" x14ac:dyDescent="0.25">
      <c r="A81" s="121" t="s">
        <v>170</v>
      </c>
      <c r="B81" s="122"/>
      <c r="C81" s="122"/>
      <c r="D81" s="123">
        <v>1000</v>
      </c>
      <c r="E81" s="123">
        <v>1000</v>
      </c>
      <c r="F81" s="123">
        <f>F80</f>
        <v>1140</v>
      </c>
      <c r="G81" s="124">
        <f t="shared" si="12"/>
        <v>1.1399999999999999</v>
      </c>
    </row>
    <row r="82" spans="1:7" s="61" customFormat="1" ht="12.75" thickBot="1" x14ac:dyDescent="0.25">
      <c r="A82" s="125" t="s">
        <v>103</v>
      </c>
      <c r="B82" s="125"/>
      <c r="C82" s="125"/>
      <c r="D82" s="126">
        <f t="shared" ref="D82:E82" si="13">D23+D47+D65+D68+D71+D78+D81</f>
        <v>80747000</v>
      </c>
      <c r="E82" s="126">
        <f t="shared" si="13"/>
        <v>95682456.75</v>
      </c>
      <c r="F82" s="126">
        <f>F23+F47+F65+F68+F71+F78+F81</f>
        <v>93249081.469999999</v>
      </c>
      <c r="G82" s="127">
        <f t="shared" si="12"/>
        <v>0.97456821905861024</v>
      </c>
    </row>
    <row r="83" spans="1:7" s="67" customFormat="1" ht="12" x14ac:dyDescent="0.2">
      <c r="A83" s="128" t="s">
        <v>104</v>
      </c>
      <c r="B83" s="129" t="s">
        <v>58</v>
      </c>
      <c r="C83" s="128" t="s">
        <v>105</v>
      </c>
      <c r="D83" s="75">
        <v>830000</v>
      </c>
      <c r="E83" s="75">
        <v>850000</v>
      </c>
      <c r="F83" s="75">
        <v>835675</v>
      </c>
      <c r="G83" s="115">
        <f t="shared" si="12"/>
        <v>0.98314705882352937</v>
      </c>
    </row>
    <row r="84" spans="1:7" s="67" customFormat="1" ht="12" x14ac:dyDescent="0.2">
      <c r="A84" s="94" t="s">
        <v>104</v>
      </c>
      <c r="B84" s="95" t="s">
        <v>60</v>
      </c>
      <c r="C84" s="94" t="s">
        <v>106</v>
      </c>
      <c r="D84" s="77">
        <v>400000</v>
      </c>
      <c r="E84" s="77">
        <v>450000</v>
      </c>
      <c r="F84" s="77">
        <v>758958</v>
      </c>
      <c r="G84" s="130">
        <f t="shared" si="12"/>
        <v>1.6865733333333333</v>
      </c>
    </row>
    <row r="85" spans="1:7" s="67" customFormat="1" ht="12" x14ac:dyDescent="0.2">
      <c r="A85" s="94" t="s">
        <v>104</v>
      </c>
      <c r="B85" s="95" t="s">
        <v>107</v>
      </c>
      <c r="C85" s="94" t="s">
        <v>108</v>
      </c>
      <c r="D85" s="77">
        <v>70000000</v>
      </c>
      <c r="E85" s="77">
        <v>81000000</v>
      </c>
      <c r="F85" s="77">
        <v>82457228.200000003</v>
      </c>
      <c r="G85" s="130">
        <f t="shared" si="12"/>
        <v>1.0179904716049384</v>
      </c>
    </row>
    <row r="86" spans="1:7" s="67" customFormat="1" ht="12" x14ac:dyDescent="0.2">
      <c r="A86" s="94" t="s">
        <v>104</v>
      </c>
      <c r="B86" s="95" t="s">
        <v>109</v>
      </c>
      <c r="C86" s="94" t="s">
        <v>110</v>
      </c>
      <c r="D86" s="77">
        <v>15000</v>
      </c>
      <c r="E86" s="77">
        <v>17000</v>
      </c>
      <c r="F86" s="77">
        <v>23848.99</v>
      </c>
      <c r="G86" s="130">
        <f t="shared" si="12"/>
        <v>1.4028817647058824</v>
      </c>
    </row>
    <row r="87" spans="1:7" s="67" customFormat="1" ht="12" x14ac:dyDescent="0.2">
      <c r="A87" s="94" t="s">
        <v>104</v>
      </c>
      <c r="B87" s="95" t="s">
        <v>111</v>
      </c>
      <c r="C87" s="94" t="s">
        <v>112</v>
      </c>
      <c r="D87" s="77">
        <v>0</v>
      </c>
      <c r="E87" s="77">
        <v>0</v>
      </c>
      <c r="F87" s="77">
        <v>0</v>
      </c>
      <c r="G87" s="130"/>
    </row>
    <row r="88" spans="1:7" s="61" customFormat="1" ht="12" x14ac:dyDescent="0.2">
      <c r="A88" s="100" t="s">
        <v>104</v>
      </c>
      <c r="B88" s="101" t="s">
        <v>113</v>
      </c>
      <c r="C88" s="101"/>
      <c r="D88" s="82">
        <f t="shared" ref="D88:E88" si="14">SUM(D83:D87)</f>
        <v>71245000</v>
      </c>
      <c r="E88" s="82">
        <f t="shared" si="14"/>
        <v>82317000</v>
      </c>
      <c r="F88" s="82">
        <f>SUM(F83:F87)</f>
        <v>84075710.189999998</v>
      </c>
      <c r="G88" s="109">
        <f t="shared" si="12"/>
        <v>1.0213650909289698</v>
      </c>
    </row>
    <row r="89" spans="1:7" s="61" customFormat="1" ht="12.75" thickBot="1" x14ac:dyDescent="0.25">
      <c r="A89" s="102" t="s">
        <v>114</v>
      </c>
      <c r="B89" s="103"/>
      <c r="C89" s="103"/>
      <c r="D89" s="104">
        <f t="shared" ref="D89:E89" si="15">D88</f>
        <v>71245000</v>
      </c>
      <c r="E89" s="104">
        <f t="shared" si="15"/>
        <v>82317000</v>
      </c>
      <c r="F89" s="104">
        <f>F88</f>
        <v>84075710.189999998</v>
      </c>
      <c r="G89" s="110">
        <f t="shared" si="12"/>
        <v>1.0213650909289698</v>
      </c>
    </row>
    <row r="90" spans="1:7" s="67" customFormat="1" ht="12" x14ac:dyDescent="0.2">
      <c r="A90" s="87" t="s">
        <v>115</v>
      </c>
      <c r="B90" s="88" t="s">
        <v>42</v>
      </c>
      <c r="C90" s="87" t="s">
        <v>116</v>
      </c>
      <c r="D90" s="89">
        <v>0</v>
      </c>
      <c r="E90" s="89">
        <v>0</v>
      </c>
      <c r="F90" s="89">
        <v>0</v>
      </c>
      <c r="G90" s="108"/>
    </row>
    <row r="91" spans="1:7" s="61" customFormat="1" ht="12" x14ac:dyDescent="0.2">
      <c r="A91" s="100" t="s">
        <v>115</v>
      </c>
      <c r="B91" s="101" t="s">
        <v>117</v>
      </c>
      <c r="C91" s="101"/>
      <c r="D91" s="82">
        <v>0</v>
      </c>
      <c r="E91" s="82">
        <v>0</v>
      </c>
      <c r="F91" s="82">
        <v>0</v>
      </c>
      <c r="G91" s="109"/>
    </row>
    <row r="92" spans="1:7" s="67" customFormat="1" ht="12" x14ac:dyDescent="0.2">
      <c r="A92" s="94" t="s">
        <v>171</v>
      </c>
      <c r="B92" s="95" t="s">
        <v>17</v>
      </c>
      <c r="C92" s="94" t="s">
        <v>172</v>
      </c>
      <c r="D92" s="77">
        <v>0</v>
      </c>
      <c r="E92" s="77">
        <v>0</v>
      </c>
      <c r="F92" s="77">
        <v>0</v>
      </c>
      <c r="G92" s="130"/>
    </row>
    <row r="93" spans="1:7" s="61" customFormat="1" ht="12" x14ac:dyDescent="0.2">
      <c r="A93" s="100" t="s">
        <v>171</v>
      </c>
      <c r="B93" s="101" t="s">
        <v>173</v>
      </c>
      <c r="C93" s="101"/>
      <c r="D93" s="82">
        <v>0</v>
      </c>
      <c r="E93" s="82">
        <v>0</v>
      </c>
      <c r="F93" s="82">
        <v>0</v>
      </c>
      <c r="G93" s="109"/>
    </row>
    <row r="94" spans="1:7" s="61" customFormat="1" ht="12.75" thickBot="1" x14ac:dyDescent="0.25">
      <c r="A94" s="102" t="s">
        <v>118</v>
      </c>
      <c r="B94" s="103"/>
      <c r="C94" s="103"/>
      <c r="D94" s="104">
        <v>0</v>
      </c>
      <c r="E94" s="104">
        <v>0</v>
      </c>
      <c r="F94" s="104">
        <v>0</v>
      </c>
      <c r="G94" s="119"/>
    </row>
    <row r="95" spans="1:7" s="67" customFormat="1" ht="12" x14ac:dyDescent="0.2">
      <c r="A95" s="87" t="s">
        <v>119</v>
      </c>
      <c r="B95" s="88" t="s">
        <v>42</v>
      </c>
      <c r="C95" s="87" t="s">
        <v>120</v>
      </c>
      <c r="D95" s="89">
        <v>2000</v>
      </c>
      <c r="E95" s="89">
        <v>2000</v>
      </c>
      <c r="F95" s="89">
        <v>1272.08</v>
      </c>
      <c r="G95" s="111">
        <f t="shared" si="12"/>
        <v>0.63603999999999994</v>
      </c>
    </row>
    <row r="96" spans="1:7" s="61" customFormat="1" ht="12" x14ac:dyDescent="0.2">
      <c r="A96" s="100" t="s">
        <v>119</v>
      </c>
      <c r="B96" s="101" t="s">
        <v>121</v>
      </c>
      <c r="C96" s="101"/>
      <c r="D96" s="82">
        <v>2000</v>
      </c>
      <c r="E96" s="82">
        <v>2000</v>
      </c>
      <c r="F96" s="82">
        <f>F95</f>
        <v>1272.08</v>
      </c>
      <c r="G96" s="112">
        <f t="shared" si="12"/>
        <v>0.63603999999999994</v>
      </c>
    </row>
    <row r="97" spans="1:7" s="61" customFormat="1" ht="12.75" thickBot="1" x14ac:dyDescent="0.25">
      <c r="A97" s="102" t="s">
        <v>122</v>
      </c>
      <c r="B97" s="103"/>
      <c r="C97" s="103"/>
      <c r="D97" s="104">
        <v>2000</v>
      </c>
      <c r="E97" s="104">
        <v>2000</v>
      </c>
      <c r="F97" s="104">
        <f>F96</f>
        <v>1272.08</v>
      </c>
      <c r="G97" s="119">
        <f t="shared" si="12"/>
        <v>0.63603999999999994</v>
      </c>
    </row>
    <row r="98" spans="1:7" s="67" customFormat="1" ht="12" x14ac:dyDescent="0.2">
      <c r="A98" s="72" t="s">
        <v>123</v>
      </c>
      <c r="B98" s="73" t="s">
        <v>58</v>
      </c>
      <c r="C98" s="72" t="s">
        <v>174</v>
      </c>
      <c r="D98" s="74">
        <v>0</v>
      </c>
      <c r="E98" s="74">
        <v>0</v>
      </c>
      <c r="F98" s="74">
        <v>0</v>
      </c>
      <c r="G98" s="76"/>
    </row>
    <row r="99" spans="1:7" s="67" customFormat="1" ht="12" x14ac:dyDescent="0.2">
      <c r="A99" s="72" t="s">
        <v>123</v>
      </c>
      <c r="B99" s="73" t="s">
        <v>38</v>
      </c>
      <c r="C99" s="72" t="s">
        <v>124</v>
      </c>
      <c r="D99" s="74">
        <v>9500000</v>
      </c>
      <c r="E99" s="74">
        <v>12587456.75</v>
      </c>
      <c r="F99" s="74">
        <v>8363099.2000000002</v>
      </c>
      <c r="G99" s="76">
        <f t="shared" si="12"/>
        <v>0.66439943875080243</v>
      </c>
    </row>
    <row r="100" spans="1:7" s="67" customFormat="1" ht="12" x14ac:dyDescent="0.2">
      <c r="A100" s="72" t="s">
        <v>123</v>
      </c>
      <c r="B100" s="73" t="s">
        <v>107</v>
      </c>
      <c r="C100" s="72" t="s">
        <v>125</v>
      </c>
      <c r="D100" s="74">
        <v>0</v>
      </c>
      <c r="E100" s="74">
        <v>776000</v>
      </c>
      <c r="F100" s="74">
        <v>809000</v>
      </c>
      <c r="G100" s="76">
        <f t="shared" si="12"/>
        <v>1.0425257731958764</v>
      </c>
    </row>
    <row r="101" spans="1:7" s="61" customFormat="1" ht="12" x14ac:dyDescent="0.2">
      <c r="A101" s="100" t="s">
        <v>123</v>
      </c>
      <c r="B101" s="101" t="s">
        <v>126</v>
      </c>
      <c r="C101" s="101"/>
      <c r="D101" s="45">
        <f t="shared" ref="D101:E101" si="16">SUM(D98:D100)</f>
        <v>9500000</v>
      </c>
      <c r="E101" s="45">
        <f t="shared" si="16"/>
        <v>13363456.75</v>
      </c>
      <c r="F101" s="45">
        <f>SUM(F98:F100)</f>
        <v>9172099.1999999993</v>
      </c>
      <c r="G101" s="112">
        <f t="shared" si="12"/>
        <v>0.6863567841456889</v>
      </c>
    </row>
    <row r="102" spans="1:7" s="61" customFormat="1" ht="12.75" thickBot="1" x14ac:dyDescent="0.25">
      <c r="A102" s="102" t="s">
        <v>127</v>
      </c>
      <c r="B102" s="103"/>
      <c r="C102" s="103"/>
      <c r="D102" s="46">
        <f t="shared" ref="D102:E102" si="17">D101</f>
        <v>9500000</v>
      </c>
      <c r="E102" s="46">
        <f t="shared" si="17"/>
        <v>13363456.75</v>
      </c>
      <c r="F102" s="46">
        <f>F101</f>
        <v>9172099.1999999993</v>
      </c>
      <c r="G102" s="119">
        <f t="shared" si="12"/>
        <v>0.6863567841456889</v>
      </c>
    </row>
    <row r="103" spans="1:7" s="61" customFormat="1" ht="12.75" thickBot="1" x14ac:dyDescent="0.25">
      <c r="A103" s="131" t="s">
        <v>128</v>
      </c>
      <c r="B103" s="131"/>
      <c r="C103" s="131"/>
      <c r="D103" s="132">
        <f t="shared" ref="D103:E103" si="18">D89+D94+D97+D102</f>
        <v>80747000</v>
      </c>
      <c r="E103" s="132">
        <f t="shared" si="18"/>
        <v>95682456.75</v>
      </c>
      <c r="F103" s="132">
        <f>F89+F94+F97+F102</f>
        <v>93249081.469999999</v>
      </c>
      <c r="G103" s="133">
        <f t="shared" si="12"/>
        <v>0.97456821905861024</v>
      </c>
    </row>
    <row r="104" spans="1:7" s="61" customFormat="1" ht="12.75" thickBot="1" x14ac:dyDescent="0.25">
      <c r="A104" s="131" t="s">
        <v>129</v>
      </c>
      <c r="B104" s="131"/>
      <c r="C104" s="131"/>
      <c r="D104" s="126">
        <v>0</v>
      </c>
      <c r="E104" s="126">
        <v>0</v>
      </c>
      <c r="F104" s="126">
        <f>F103-F82</f>
        <v>0</v>
      </c>
      <c r="G104" s="134"/>
    </row>
  </sheetData>
  <pageMargins left="0.39370078740157483" right="0.39370078740157483" top="0.39370078740157483" bottom="0.59055118110236227" header="0.39370078740157483" footer="0.59055118110236227"/>
  <pageSetup paperSize="9" fitToWidth="0" fitToHeight="0" orientation="portrait" r:id="rId1"/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10" workbookViewId="0">
      <selection activeCell="A48" sqref="A48"/>
    </sheetView>
  </sheetViews>
  <sheetFormatPr defaultRowHeight="15" x14ac:dyDescent="0.25"/>
  <cols>
    <col min="1" max="1" width="45.42578125" customWidth="1"/>
    <col min="2" max="2" width="12.7109375" customWidth="1"/>
    <col min="3" max="3" width="11.5703125" style="6" customWidth="1"/>
    <col min="4" max="4" width="10" customWidth="1"/>
    <col min="5" max="5" width="12.140625" style="12" customWidth="1"/>
    <col min="232" max="232" width="38.28515625" customWidth="1"/>
    <col min="233" max="233" width="14.5703125" customWidth="1"/>
    <col min="234" max="234" width="0" hidden="1" customWidth="1"/>
    <col min="235" max="235" width="7.28515625" customWidth="1"/>
    <col min="236" max="236" width="18.28515625" customWidth="1"/>
    <col min="237" max="237" width="10" bestFit="1" customWidth="1"/>
    <col min="239" max="240" width="9.7109375" bestFit="1" customWidth="1"/>
    <col min="488" max="488" width="38.28515625" customWidth="1"/>
    <col min="489" max="489" width="14.5703125" customWidth="1"/>
    <col min="490" max="490" width="0" hidden="1" customWidth="1"/>
    <col min="491" max="491" width="7.28515625" customWidth="1"/>
    <col min="492" max="492" width="18.28515625" customWidth="1"/>
    <col min="493" max="493" width="10" bestFit="1" customWidth="1"/>
    <col min="495" max="496" width="9.7109375" bestFit="1" customWidth="1"/>
    <col min="744" max="744" width="38.28515625" customWidth="1"/>
    <col min="745" max="745" width="14.5703125" customWidth="1"/>
    <col min="746" max="746" width="0" hidden="1" customWidth="1"/>
    <col min="747" max="747" width="7.28515625" customWidth="1"/>
    <col min="748" max="748" width="18.28515625" customWidth="1"/>
    <col min="749" max="749" width="10" bestFit="1" customWidth="1"/>
    <col min="751" max="752" width="9.7109375" bestFit="1" customWidth="1"/>
    <col min="1000" max="1000" width="38.28515625" customWidth="1"/>
    <col min="1001" max="1001" width="14.5703125" customWidth="1"/>
    <col min="1002" max="1002" width="0" hidden="1" customWidth="1"/>
    <col min="1003" max="1003" width="7.28515625" customWidth="1"/>
    <col min="1004" max="1004" width="18.28515625" customWidth="1"/>
    <col min="1005" max="1005" width="10" bestFit="1" customWidth="1"/>
    <col min="1007" max="1008" width="9.7109375" bestFit="1" customWidth="1"/>
    <col min="1256" max="1256" width="38.28515625" customWidth="1"/>
    <col min="1257" max="1257" width="14.5703125" customWidth="1"/>
    <col min="1258" max="1258" width="0" hidden="1" customWidth="1"/>
    <col min="1259" max="1259" width="7.28515625" customWidth="1"/>
    <col min="1260" max="1260" width="18.28515625" customWidth="1"/>
    <col min="1261" max="1261" width="10" bestFit="1" customWidth="1"/>
    <col min="1263" max="1264" width="9.7109375" bestFit="1" customWidth="1"/>
    <col min="1512" max="1512" width="38.28515625" customWidth="1"/>
    <col min="1513" max="1513" width="14.5703125" customWidth="1"/>
    <col min="1514" max="1514" width="0" hidden="1" customWidth="1"/>
    <col min="1515" max="1515" width="7.28515625" customWidth="1"/>
    <col min="1516" max="1516" width="18.28515625" customWidth="1"/>
    <col min="1517" max="1517" width="10" bestFit="1" customWidth="1"/>
    <col min="1519" max="1520" width="9.7109375" bestFit="1" customWidth="1"/>
    <col min="1768" max="1768" width="38.28515625" customWidth="1"/>
    <col min="1769" max="1769" width="14.5703125" customWidth="1"/>
    <col min="1770" max="1770" width="0" hidden="1" customWidth="1"/>
    <col min="1771" max="1771" width="7.28515625" customWidth="1"/>
    <col min="1772" max="1772" width="18.28515625" customWidth="1"/>
    <col min="1773" max="1773" width="10" bestFit="1" customWidth="1"/>
    <col min="1775" max="1776" width="9.7109375" bestFit="1" customWidth="1"/>
    <col min="2024" max="2024" width="38.28515625" customWidth="1"/>
    <col min="2025" max="2025" width="14.5703125" customWidth="1"/>
    <col min="2026" max="2026" width="0" hidden="1" customWidth="1"/>
    <col min="2027" max="2027" width="7.28515625" customWidth="1"/>
    <col min="2028" max="2028" width="18.28515625" customWidth="1"/>
    <col min="2029" max="2029" width="10" bestFit="1" customWidth="1"/>
    <col min="2031" max="2032" width="9.7109375" bestFit="1" customWidth="1"/>
    <col min="2280" max="2280" width="38.28515625" customWidth="1"/>
    <col min="2281" max="2281" width="14.5703125" customWidth="1"/>
    <col min="2282" max="2282" width="0" hidden="1" customWidth="1"/>
    <col min="2283" max="2283" width="7.28515625" customWidth="1"/>
    <col min="2284" max="2284" width="18.28515625" customWidth="1"/>
    <col min="2285" max="2285" width="10" bestFit="1" customWidth="1"/>
    <col min="2287" max="2288" width="9.7109375" bestFit="1" customWidth="1"/>
    <col min="2536" max="2536" width="38.28515625" customWidth="1"/>
    <col min="2537" max="2537" width="14.5703125" customWidth="1"/>
    <col min="2538" max="2538" width="0" hidden="1" customWidth="1"/>
    <col min="2539" max="2539" width="7.28515625" customWidth="1"/>
    <col min="2540" max="2540" width="18.28515625" customWidth="1"/>
    <col min="2541" max="2541" width="10" bestFit="1" customWidth="1"/>
    <col min="2543" max="2544" width="9.7109375" bestFit="1" customWidth="1"/>
    <col min="2792" max="2792" width="38.28515625" customWidth="1"/>
    <col min="2793" max="2793" width="14.5703125" customWidth="1"/>
    <col min="2794" max="2794" width="0" hidden="1" customWidth="1"/>
    <col min="2795" max="2795" width="7.28515625" customWidth="1"/>
    <col min="2796" max="2796" width="18.28515625" customWidth="1"/>
    <col min="2797" max="2797" width="10" bestFit="1" customWidth="1"/>
    <col min="2799" max="2800" width="9.7109375" bestFit="1" customWidth="1"/>
    <col min="3048" max="3048" width="38.28515625" customWidth="1"/>
    <col min="3049" max="3049" width="14.5703125" customWidth="1"/>
    <col min="3050" max="3050" width="0" hidden="1" customWidth="1"/>
    <col min="3051" max="3051" width="7.28515625" customWidth="1"/>
    <col min="3052" max="3052" width="18.28515625" customWidth="1"/>
    <col min="3053" max="3053" width="10" bestFit="1" customWidth="1"/>
    <col min="3055" max="3056" width="9.7109375" bestFit="1" customWidth="1"/>
    <col min="3304" max="3304" width="38.28515625" customWidth="1"/>
    <col min="3305" max="3305" width="14.5703125" customWidth="1"/>
    <col min="3306" max="3306" width="0" hidden="1" customWidth="1"/>
    <col min="3307" max="3307" width="7.28515625" customWidth="1"/>
    <col min="3308" max="3308" width="18.28515625" customWidth="1"/>
    <col min="3309" max="3309" width="10" bestFit="1" customWidth="1"/>
    <col min="3311" max="3312" width="9.7109375" bestFit="1" customWidth="1"/>
    <col min="3560" max="3560" width="38.28515625" customWidth="1"/>
    <col min="3561" max="3561" width="14.5703125" customWidth="1"/>
    <col min="3562" max="3562" width="0" hidden="1" customWidth="1"/>
    <col min="3563" max="3563" width="7.28515625" customWidth="1"/>
    <col min="3564" max="3564" width="18.28515625" customWidth="1"/>
    <col min="3565" max="3565" width="10" bestFit="1" customWidth="1"/>
    <col min="3567" max="3568" width="9.7109375" bestFit="1" customWidth="1"/>
    <col min="3816" max="3816" width="38.28515625" customWidth="1"/>
    <col min="3817" max="3817" width="14.5703125" customWidth="1"/>
    <col min="3818" max="3818" width="0" hidden="1" customWidth="1"/>
    <col min="3819" max="3819" width="7.28515625" customWidth="1"/>
    <col min="3820" max="3820" width="18.28515625" customWidth="1"/>
    <col min="3821" max="3821" width="10" bestFit="1" customWidth="1"/>
    <col min="3823" max="3824" width="9.7109375" bestFit="1" customWidth="1"/>
    <col min="4072" max="4072" width="38.28515625" customWidth="1"/>
    <col min="4073" max="4073" width="14.5703125" customWidth="1"/>
    <col min="4074" max="4074" width="0" hidden="1" customWidth="1"/>
    <col min="4075" max="4075" width="7.28515625" customWidth="1"/>
    <col min="4076" max="4076" width="18.28515625" customWidth="1"/>
    <col min="4077" max="4077" width="10" bestFit="1" customWidth="1"/>
    <col min="4079" max="4080" width="9.7109375" bestFit="1" customWidth="1"/>
    <col min="4328" max="4328" width="38.28515625" customWidth="1"/>
    <col min="4329" max="4329" width="14.5703125" customWidth="1"/>
    <col min="4330" max="4330" width="0" hidden="1" customWidth="1"/>
    <col min="4331" max="4331" width="7.28515625" customWidth="1"/>
    <col min="4332" max="4332" width="18.28515625" customWidth="1"/>
    <col min="4333" max="4333" width="10" bestFit="1" customWidth="1"/>
    <col min="4335" max="4336" width="9.7109375" bestFit="1" customWidth="1"/>
    <col min="4584" max="4584" width="38.28515625" customWidth="1"/>
    <col min="4585" max="4585" width="14.5703125" customWidth="1"/>
    <col min="4586" max="4586" width="0" hidden="1" customWidth="1"/>
    <col min="4587" max="4587" width="7.28515625" customWidth="1"/>
    <col min="4588" max="4588" width="18.28515625" customWidth="1"/>
    <col min="4589" max="4589" width="10" bestFit="1" customWidth="1"/>
    <col min="4591" max="4592" width="9.7109375" bestFit="1" customWidth="1"/>
    <col min="4840" max="4840" width="38.28515625" customWidth="1"/>
    <col min="4841" max="4841" width="14.5703125" customWidth="1"/>
    <col min="4842" max="4842" width="0" hidden="1" customWidth="1"/>
    <col min="4843" max="4843" width="7.28515625" customWidth="1"/>
    <col min="4844" max="4844" width="18.28515625" customWidth="1"/>
    <col min="4845" max="4845" width="10" bestFit="1" customWidth="1"/>
    <col min="4847" max="4848" width="9.7109375" bestFit="1" customWidth="1"/>
    <col min="5096" max="5096" width="38.28515625" customWidth="1"/>
    <col min="5097" max="5097" width="14.5703125" customWidth="1"/>
    <col min="5098" max="5098" width="0" hidden="1" customWidth="1"/>
    <col min="5099" max="5099" width="7.28515625" customWidth="1"/>
    <col min="5100" max="5100" width="18.28515625" customWidth="1"/>
    <col min="5101" max="5101" width="10" bestFit="1" customWidth="1"/>
    <col min="5103" max="5104" width="9.7109375" bestFit="1" customWidth="1"/>
    <col min="5352" max="5352" width="38.28515625" customWidth="1"/>
    <col min="5353" max="5353" width="14.5703125" customWidth="1"/>
    <col min="5354" max="5354" width="0" hidden="1" customWidth="1"/>
    <col min="5355" max="5355" width="7.28515625" customWidth="1"/>
    <col min="5356" max="5356" width="18.28515625" customWidth="1"/>
    <col min="5357" max="5357" width="10" bestFit="1" customWidth="1"/>
    <col min="5359" max="5360" width="9.7109375" bestFit="1" customWidth="1"/>
    <col min="5608" max="5608" width="38.28515625" customWidth="1"/>
    <col min="5609" max="5609" width="14.5703125" customWidth="1"/>
    <col min="5610" max="5610" width="0" hidden="1" customWidth="1"/>
    <col min="5611" max="5611" width="7.28515625" customWidth="1"/>
    <col min="5612" max="5612" width="18.28515625" customWidth="1"/>
    <col min="5613" max="5613" width="10" bestFit="1" customWidth="1"/>
    <col min="5615" max="5616" width="9.7109375" bestFit="1" customWidth="1"/>
    <col min="5864" max="5864" width="38.28515625" customWidth="1"/>
    <col min="5865" max="5865" width="14.5703125" customWidth="1"/>
    <col min="5866" max="5866" width="0" hidden="1" customWidth="1"/>
    <col min="5867" max="5867" width="7.28515625" customWidth="1"/>
    <col min="5868" max="5868" width="18.28515625" customWidth="1"/>
    <col min="5869" max="5869" width="10" bestFit="1" customWidth="1"/>
    <col min="5871" max="5872" width="9.7109375" bestFit="1" customWidth="1"/>
    <col min="6120" max="6120" width="38.28515625" customWidth="1"/>
    <col min="6121" max="6121" width="14.5703125" customWidth="1"/>
    <col min="6122" max="6122" width="0" hidden="1" customWidth="1"/>
    <col min="6123" max="6123" width="7.28515625" customWidth="1"/>
    <col min="6124" max="6124" width="18.28515625" customWidth="1"/>
    <col min="6125" max="6125" width="10" bestFit="1" customWidth="1"/>
    <col min="6127" max="6128" width="9.7109375" bestFit="1" customWidth="1"/>
    <col min="6376" max="6376" width="38.28515625" customWidth="1"/>
    <col min="6377" max="6377" width="14.5703125" customWidth="1"/>
    <col min="6378" max="6378" width="0" hidden="1" customWidth="1"/>
    <col min="6379" max="6379" width="7.28515625" customWidth="1"/>
    <col min="6380" max="6380" width="18.28515625" customWidth="1"/>
    <col min="6381" max="6381" width="10" bestFit="1" customWidth="1"/>
    <col min="6383" max="6384" width="9.7109375" bestFit="1" customWidth="1"/>
    <col min="6632" max="6632" width="38.28515625" customWidth="1"/>
    <col min="6633" max="6633" width="14.5703125" customWidth="1"/>
    <col min="6634" max="6634" width="0" hidden="1" customWidth="1"/>
    <col min="6635" max="6635" width="7.28515625" customWidth="1"/>
    <col min="6636" max="6636" width="18.28515625" customWidth="1"/>
    <col min="6637" max="6637" width="10" bestFit="1" customWidth="1"/>
    <col min="6639" max="6640" width="9.7109375" bestFit="1" customWidth="1"/>
    <col min="6888" max="6888" width="38.28515625" customWidth="1"/>
    <col min="6889" max="6889" width="14.5703125" customWidth="1"/>
    <col min="6890" max="6890" width="0" hidden="1" customWidth="1"/>
    <col min="6891" max="6891" width="7.28515625" customWidth="1"/>
    <col min="6892" max="6892" width="18.28515625" customWidth="1"/>
    <col min="6893" max="6893" width="10" bestFit="1" customWidth="1"/>
    <col min="6895" max="6896" width="9.7109375" bestFit="1" customWidth="1"/>
    <col min="7144" max="7144" width="38.28515625" customWidth="1"/>
    <col min="7145" max="7145" width="14.5703125" customWidth="1"/>
    <col min="7146" max="7146" width="0" hidden="1" customWidth="1"/>
    <col min="7147" max="7147" width="7.28515625" customWidth="1"/>
    <col min="7148" max="7148" width="18.28515625" customWidth="1"/>
    <col min="7149" max="7149" width="10" bestFit="1" customWidth="1"/>
    <col min="7151" max="7152" width="9.7109375" bestFit="1" customWidth="1"/>
    <col min="7400" max="7400" width="38.28515625" customWidth="1"/>
    <col min="7401" max="7401" width="14.5703125" customWidth="1"/>
    <col min="7402" max="7402" width="0" hidden="1" customWidth="1"/>
    <col min="7403" max="7403" width="7.28515625" customWidth="1"/>
    <col min="7404" max="7404" width="18.28515625" customWidth="1"/>
    <col min="7405" max="7405" width="10" bestFit="1" customWidth="1"/>
    <col min="7407" max="7408" width="9.7109375" bestFit="1" customWidth="1"/>
    <col min="7656" max="7656" width="38.28515625" customWidth="1"/>
    <col min="7657" max="7657" width="14.5703125" customWidth="1"/>
    <col min="7658" max="7658" width="0" hidden="1" customWidth="1"/>
    <col min="7659" max="7659" width="7.28515625" customWidth="1"/>
    <col min="7660" max="7660" width="18.28515625" customWidth="1"/>
    <col min="7661" max="7661" width="10" bestFit="1" customWidth="1"/>
    <col min="7663" max="7664" width="9.7109375" bestFit="1" customWidth="1"/>
    <col min="7912" max="7912" width="38.28515625" customWidth="1"/>
    <col min="7913" max="7913" width="14.5703125" customWidth="1"/>
    <col min="7914" max="7914" width="0" hidden="1" customWidth="1"/>
    <col min="7915" max="7915" width="7.28515625" customWidth="1"/>
    <col min="7916" max="7916" width="18.28515625" customWidth="1"/>
    <col min="7917" max="7917" width="10" bestFit="1" customWidth="1"/>
    <col min="7919" max="7920" width="9.7109375" bestFit="1" customWidth="1"/>
    <col min="8168" max="8168" width="38.28515625" customWidth="1"/>
    <col min="8169" max="8169" width="14.5703125" customWidth="1"/>
    <col min="8170" max="8170" width="0" hidden="1" customWidth="1"/>
    <col min="8171" max="8171" width="7.28515625" customWidth="1"/>
    <col min="8172" max="8172" width="18.28515625" customWidth="1"/>
    <col min="8173" max="8173" width="10" bestFit="1" customWidth="1"/>
    <col min="8175" max="8176" width="9.7109375" bestFit="1" customWidth="1"/>
    <col min="8424" max="8424" width="38.28515625" customWidth="1"/>
    <col min="8425" max="8425" width="14.5703125" customWidth="1"/>
    <col min="8426" max="8426" width="0" hidden="1" customWidth="1"/>
    <col min="8427" max="8427" width="7.28515625" customWidth="1"/>
    <col min="8428" max="8428" width="18.28515625" customWidth="1"/>
    <col min="8429" max="8429" width="10" bestFit="1" customWidth="1"/>
    <col min="8431" max="8432" width="9.7109375" bestFit="1" customWidth="1"/>
    <col min="8680" max="8680" width="38.28515625" customWidth="1"/>
    <col min="8681" max="8681" width="14.5703125" customWidth="1"/>
    <col min="8682" max="8682" width="0" hidden="1" customWidth="1"/>
    <col min="8683" max="8683" width="7.28515625" customWidth="1"/>
    <col min="8684" max="8684" width="18.28515625" customWidth="1"/>
    <col min="8685" max="8685" width="10" bestFit="1" customWidth="1"/>
    <col min="8687" max="8688" width="9.7109375" bestFit="1" customWidth="1"/>
    <col min="8936" max="8936" width="38.28515625" customWidth="1"/>
    <col min="8937" max="8937" width="14.5703125" customWidth="1"/>
    <col min="8938" max="8938" width="0" hidden="1" customWidth="1"/>
    <col min="8939" max="8939" width="7.28515625" customWidth="1"/>
    <col min="8940" max="8940" width="18.28515625" customWidth="1"/>
    <col min="8941" max="8941" width="10" bestFit="1" customWidth="1"/>
    <col min="8943" max="8944" width="9.7109375" bestFit="1" customWidth="1"/>
    <col min="9192" max="9192" width="38.28515625" customWidth="1"/>
    <col min="9193" max="9193" width="14.5703125" customWidth="1"/>
    <col min="9194" max="9194" width="0" hidden="1" customWidth="1"/>
    <col min="9195" max="9195" width="7.28515625" customWidth="1"/>
    <col min="9196" max="9196" width="18.28515625" customWidth="1"/>
    <col min="9197" max="9197" width="10" bestFit="1" customWidth="1"/>
    <col min="9199" max="9200" width="9.7109375" bestFit="1" customWidth="1"/>
    <col min="9448" max="9448" width="38.28515625" customWidth="1"/>
    <col min="9449" max="9449" width="14.5703125" customWidth="1"/>
    <col min="9450" max="9450" width="0" hidden="1" customWidth="1"/>
    <col min="9451" max="9451" width="7.28515625" customWidth="1"/>
    <col min="9452" max="9452" width="18.28515625" customWidth="1"/>
    <col min="9453" max="9453" width="10" bestFit="1" customWidth="1"/>
    <col min="9455" max="9456" width="9.7109375" bestFit="1" customWidth="1"/>
    <col min="9704" max="9704" width="38.28515625" customWidth="1"/>
    <col min="9705" max="9705" width="14.5703125" customWidth="1"/>
    <col min="9706" max="9706" width="0" hidden="1" customWidth="1"/>
    <col min="9707" max="9707" width="7.28515625" customWidth="1"/>
    <col min="9708" max="9708" width="18.28515625" customWidth="1"/>
    <col min="9709" max="9709" width="10" bestFit="1" customWidth="1"/>
    <col min="9711" max="9712" width="9.7109375" bestFit="1" customWidth="1"/>
    <col min="9960" max="9960" width="38.28515625" customWidth="1"/>
    <col min="9961" max="9961" width="14.5703125" customWidth="1"/>
    <col min="9962" max="9962" width="0" hidden="1" customWidth="1"/>
    <col min="9963" max="9963" width="7.28515625" customWidth="1"/>
    <col min="9964" max="9964" width="18.28515625" customWidth="1"/>
    <col min="9965" max="9965" width="10" bestFit="1" customWidth="1"/>
    <col min="9967" max="9968" width="9.7109375" bestFit="1" customWidth="1"/>
    <col min="10216" max="10216" width="38.28515625" customWidth="1"/>
    <col min="10217" max="10217" width="14.5703125" customWidth="1"/>
    <col min="10218" max="10218" width="0" hidden="1" customWidth="1"/>
    <col min="10219" max="10219" width="7.28515625" customWidth="1"/>
    <col min="10220" max="10220" width="18.28515625" customWidth="1"/>
    <col min="10221" max="10221" width="10" bestFit="1" customWidth="1"/>
    <col min="10223" max="10224" width="9.7109375" bestFit="1" customWidth="1"/>
    <col min="10472" max="10472" width="38.28515625" customWidth="1"/>
    <col min="10473" max="10473" width="14.5703125" customWidth="1"/>
    <col min="10474" max="10474" width="0" hidden="1" customWidth="1"/>
    <col min="10475" max="10475" width="7.28515625" customWidth="1"/>
    <col min="10476" max="10476" width="18.28515625" customWidth="1"/>
    <col min="10477" max="10477" width="10" bestFit="1" customWidth="1"/>
    <col min="10479" max="10480" width="9.7109375" bestFit="1" customWidth="1"/>
    <col min="10728" max="10728" width="38.28515625" customWidth="1"/>
    <col min="10729" max="10729" width="14.5703125" customWidth="1"/>
    <col min="10730" max="10730" width="0" hidden="1" customWidth="1"/>
    <col min="10731" max="10731" width="7.28515625" customWidth="1"/>
    <col min="10732" max="10732" width="18.28515625" customWidth="1"/>
    <col min="10733" max="10733" width="10" bestFit="1" customWidth="1"/>
    <col min="10735" max="10736" width="9.7109375" bestFit="1" customWidth="1"/>
    <col min="10984" max="10984" width="38.28515625" customWidth="1"/>
    <col min="10985" max="10985" width="14.5703125" customWidth="1"/>
    <col min="10986" max="10986" width="0" hidden="1" customWidth="1"/>
    <col min="10987" max="10987" width="7.28515625" customWidth="1"/>
    <col min="10988" max="10988" width="18.28515625" customWidth="1"/>
    <col min="10989" max="10989" width="10" bestFit="1" customWidth="1"/>
    <col min="10991" max="10992" width="9.7109375" bestFit="1" customWidth="1"/>
    <col min="11240" max="11240" width="38.28515625" customWidth="1"/>
    <col min="11241" max="11241" width="14.5703125" customWidth="1"/>
    <col min="11242" max="11242" width="0" hidden="1" customWidth="1"/>
    <col min="11243" max="11243" width="7.28515625" customWidth="1"/>
    <col min="11244" max="11244" width="18.28515625" customWidth="1"/>
    <col min="11245" max="11245" width="10" bestFit="1" customWidth="1"/>
    <col min="11247" max="11248" width="9.7109375" bestFit="1" customWidth="1"/>
    <col min="11496" max="11496" width="38.28515625" customWidth="1"/>
    <col min="11497" max="11497" width="14.5703125" customWidth="1"/>
    <col min="11498" max="11498" width="0" hidden="1" customWidth="1"/>
    <col min="11499" max="11499" width="7.28515625" customWidth="1"/>
    <col min="11500" max="11500" width="18.28515625" customWidth="1"/>
    <col min="11501" max="11501" width="10" bestFit="1" customWidth="1"/>
    <col min="11503" max="11504" width="9.7109375" bestFit="1" customWidth="1"/>
    <col min="11752" max="11752" width="38.28515625" customWidth="1"/>
    <col min="11753" max="11753" width="14.5703125" customWidth="1"/>
    <col min="11754" max="11754" width="0" hidden="1" customWidth="1"/>
    <col min="11755" max="11755" width="7.28515625" customWidth="1"/>
    <col min="11756" max="11756" width="18.28515625" customWidth="1"/>
    <col min="11757" max="11757" width="10" bestFit="1" customWidth="1"/>
    <col min="11759" max="11760" width="9.7109375" bestFit="1" customWidth="1"/>
    <col min="12008" max="12008" width="38.28515625" customWidth="1"/>
    <col min="12009" max="12009" width="14.5703125" customWidth="1"/>
    <col min="12010" max="12010" width="0" hidden="1" customWidth="1"/>
    <col min="12011" max="12011" width="7.28515625" customWidth="1"/>
    <col min="12012" max="12012" width="18.28515625" customWidth="1"/>
    <col min="12013" max="12013" width="10" bestFit="1" customWidth="1"/>
    <col min="12015" max="12016" width="9.7109375" bestFit="1" customWidth="1"/>
    <col min="12264" max="12264" width="38.28515625" customWidth="1"/>
    <col min="12265" max="12265" width="14.5703125" customWidth="1"/>
    <col min="12266" max="12266" width="0" hidden="1" customWidth="1"/>
    <col min="12267" max="12267" width="7.28515625" customWidth="1"/>
    <col min="12268" max="12268" width="18.28515625" customWidth="1"/>
    <col min="12269" max="12269" width="10" bestFit="1" customWidth="1"/>
    <col min="12271" max="12272" width="9.7109375" bestFit="1" customWidth="1"/>
    <col min="12520" max="12520" width="38.28515625" customWidth="1"/>
    <col min="12521" max="12521" width="14.5703125" customWidth="1"/>
    <col min="12522" max="12522" width="0" hidden="1" customWidth="1"/>
    <col min="12523" max="12523" width="7.28515625" customWidth="1"/>
    <col min="12524" max="12524" width="18.28515625" customWidth="1"/>
    <col min="12525" max="12525" width="10" bestFit="1" customWidth="1"/>
    <col min="12527" max="12528" width="9.7109375" bestFit="1" customWidth="1"/>
    <col min="12776" max="12776" width="38.28515625" customWidth="1"/>
    <col min="12777" max="12777" width="14.5703125" customWidth="1"/>
    <col min="12778" max="12778" width="0" hidden="1" customWidth="1"/>
    <col min="12779" max="12779" width="7.28515625" customWidth="1"/>
    <col min="12780" max="12780" width="18.28515625" customWidth="1"/>
    <col min="12781" max="12781" width="10" bestFit="1" customWidth="1"/>
    <col min="12783" max="12784" width="9.7109375" bestFit="1" customWidth="1"/>
    <col min="13032" max="13032" width="38.28515625" customWidth="1"/>
    <col min="13033" max="13033" width="14.5703125" customWidth="1"/>
    <col min="13034" max="13034" width="0" hidden="1" customWidth="1"/>
    <col min="13035" max="13035" width="7.28515625" customWidth="1"/>
    <col min="13036" max="13036" width="18.28515625" customWidth="1"/>
    <col min="13037" max="13037" width="10" bestFit="1" customWidth="1"/>
    <col min="13039" max="13040" width="9.7109375" bestFit="1" customWidth="1"/>
    <col min="13288" max="13288" width="38.28515625" customWidth="1"/>
    <col min="13289" max="13289" width="14.5703125" customWidth="1"/>
    <col min="13290" max="13290" width="0" hidden="1" customWidth="1"/>
    <col min="13291" max="13291" width="7.28515625" customWidth="1"/>
    <col min="13292" max="13292" width="18.28515625" customWidth="1"/>
    <col min="13293" max="13293" width="10" bestFit="1" customWidth="1"/>
    <col min="13295" max="13296" width="9.7109375" bestFit="1" customWidth="1"/>
    <col min="13544" max="13544" width="38.28515625" customWidth="1"/>
    <col min="13545" max="13545" width="14.5703125" customWidth="1"/>
    <col min="13546" max="13546" width="0" hidden="1" customWidth="1"/>
    <col min="13547" max="13547" width="7.28515625" customWidth="1"/>
    <col min="13548" max="13548" width="18.28515625" customWidth="1"/>
    <col min="13549" max="13549" width="10" bestFit="1" customWidth="1"/>
    <col min="13551" max="13552" width="9.7109375" bestFit="1" customWidth="1"/>
    <col min="13800" max="13800" width="38.28515625" customWidth="1"/>
    <col min="13801" max="13801" width="14.5703125" customWidth="1"/>
    <col min="13802" max="13802" width="0" hidden="1" customWidth="1"/>
    <col min="13803" max="13803" width="7.28515625" customWidth="1"/>
    <col min="13804" max="13804" width="18.28515625" customWidth="1"/>
    <col min="13805" max="13805" width="10" bestFit="1" customWidth="1"/>
    <col min="13807" max="13808" width="9.7109375" bestFit="1" customWidth="1"/>
    <col min="14056" max="14056" width="38.28515625" customWidth="1"/>
    <col min="14057" max="14057" width="14.5703125" customWidth="1"/>
    <col min="14058" max="14058" width="0" hidden="1" customWidth="1"/>
    <col min="14059" max="14059" width="7.28515625" customWidth="1"/>
    <col min="14060" max="14060" width="18.28515625" customWidth="1"/>
    <col min="14061" max="14061" width="10" bestFit="1" customWidth="1"/>
    <col min="14063" max="14064" width="9.7109375" bestFit="1" customWidth="1"/>
    <col min="14312" max="14312" width="38.28515625" customWidth="1"/>
    <col min="14313" max="14313" width="14.5703125" customWidth="1"/>
    <col min="14314" max="14314" width="0" hidden="1" customWidth="1"/>
    <col min="14315" max="14315" width="7.28515625" customWidth="1"/>
    <col min="14316" max="14316" width="18.28515625" customWidth="1"/>
    <col min="14317" max="14317" width="10" bestFit="1" customWidth="1"/>
    <col min="14319" max="14320" width="9.7109375" bestFit="1" customWidth="1"/>
    <col min="14568" max="14568" width="38.28515625" customWidth="1"/>
    <col min="14569" max="14569" width="14.5703125" customWidth="1"/>
    <col min="14570" max="14570" width="0" hidden="1" customWidth="1"/>
    <col min="14571" max="14571" width="7.28515625" customWidth="1"/>
    <col min="14572" max="14572" width="18.28515625" customWidth="1"/>
    <col min="14573" max="14573" width="10" bestFit="1" customWidth="1"/>
    <col min="14575" max="14576" width="9.7109375" bestFit="1" customWidth="1"/>
    <col min="14824" max="14824" width="38.28515625" customWidth="1"/>
    <col min="14825" max="14825" width="14.5703125" customWidth="1"/>
    <col min="14826" max="14826" width="0" hidden="1" customWidth="1"/>
    <col min="14827" max="14827" width="7.28515625" customWidth="1"/>
    <col min="14828" max="14828" width="18.28515625" customWidth="1"/>
    <col min="14829" max="14829" width="10" bestFit="1" customWidth="1"/>
    <col min="14831" max="14832" width="9.7109375" bestFit="1" customWidth="1"/>
    <col min="15080" max="15080" width="38.28515625" customWidth="1"/>
    <col min="15081" max="15081" width="14.5703125" customWidth="1"/>
    <col min="15082" max="15082" width="0" hidden="1" customWidth="1"/>
    <col min="15083" max="15083" width="7.28515625" customWidth="1"/>
    <col min="15084" max="15084" width="18.28515625" customWidth="1"/>
    <col min="15085" max="15085" width="10" bestFit="1" customWidth="1"/>
    <col min="15087" max="15088" width="9.7109375" bestFit="1" customWidth="1"/>
    <col min="15336" max="15336" width="38.28515625" customWidth="1"/>
    <col min="15337" max="15337" width="14.5703125" customWidth="1"/>
    <col min="15338" max="15338" width="0" hidden="1" customWidth="1"/>
    <col min="15339" max="15339" width="7.28515625" customWidth="1"/>
    <col min="15340" max="15340" width="18.28515625" customWidth="1"/>
    <col min="15341" max="15341" width="10" bestFit="1" customWidth="1"/>
    <col min="15343" max="15344" width="9.7109375" bestFit="1" customWidth="1"/>
    <col min="15592" max="15592" width="38.28515625" customWidth="1"/>
    <col min="15593" max="15593" width="14.5703125" customWidth="1"/>
    <col min="15594" max="15594" width="0" hidden="1" customWidth="1"/>
    <col min="15595" max="15595" width="7.28515625" customWidth="1"/>
    <col min="15596" max="15596" width="18.28515625" customWidth="1"/>
    <col min="15597" max="15597" width="10" bestFit="1" customWidth="1"/>
    <col min="15599" max="15600" width="9.7109375" bestFit="1" customWidth="1"/>
    <col min="15848" max="15848" width="38.28515625" customWidth="1"/>
    <col min="15849" max="15849" width="14.5703125" customWidth="1"/>
    <col min="15850" max="15850" width="0" hidden="1" customWidth="1"/>
    <col min="15851" max="15851" width="7.28515625" customWidth="1"/>
    <col min="15852" max="15852" width="18.28515625" customWidth="1"/>
    <col min="15853" max="15853" width="10" bestFit="1" customWidth="1"/>
    <col min="15855" max="15856" width="9.7109375" bestFit="1" customWidth="1"/>
    <col min="16104" max="16104" width="38.28515625" customWidth="1"/>
    <col min="16105" max="16105" width="14.5703125" customWidth="1"/>
    <col min="16106" max="16106" width="0" hidden="1" customWidth="1"/>
    <col min="16107" max="16107" width="7.28515625" customWidth="1"/>
    <col min="16108" max="16108" width="18.28515625" customWidth="1"/>
    <col min="16109" max="16109" width="10" bestFit="1" customWidth="1"/>
    <col min="16111" max="16112" width="9.7109375" bestFit="1" customWidth="1"/>
  </cols>
  <sheetData>
    <row r="1" spans="1:5" s="4" customFormat="1" ht="19.5" x14ac:dyDescent="0.3">
      <c r="A1" s="138" t="s">
        <v>200</v>
      </c>
      <c r="B1" s="138"/>
      <c r="C1" s="138"/>
      <c r="D1" s="138"/>
      <c r="E1" s="138"/>
    </row>
    <row r="2" spans="1:5" ht="15.75" x14ac:dyDescent="0.25">
      <c r="A2" s="5" t="s">
        <v>130</v>
      </c>
    </row>
    <row r="3" spans="1:5" ht="15.75" thickBot="1" x14ac:dyDescent="0.3">
      <c r="B3" s="7"/>
      <c r="C3" s="8"/>
      <c r="D3" s="9"/>
      <c r="E3" s="21"/>
    </row>
    <row r="4" spans="1:5" s="28" customFormat="1" ht="12.75" x14ac:dyDescent="0.2">
      <c r="A4" s="27"/>
      <c r="B4" s="19" t="s">
        <v>195</v>
      </c>
      <c r="C4" s="47" t="s">
        <v>162</v>
      </c>
      <c r="D4" s="48" t="s">
        <v>163</v>
      </c>
      <c r="E4" s="49" t="s">
        <v>162</v>
      </c>
    </row>
    <row r="5" spans="1:5" s="28" customFormat="1" ht="13.5" thickBot="1" x14ac:dyDescent="0.25">
      <c r="A5" s="29"/>
      <c r="B5" s="20" t="s">
        <v>188</v>
      </c>
      <c r="C5" s="50" t="s">
        <v>204</v>
      </c>
      <c r="D5" s="51" t="s">
        <v>164</v>
      </c>
      <c r="E5" s="52" t="s">
        <v>205</v>
      </c>
    </row>
    <row r="6" spans="1:5" s="28" customFormat="1" ht="12.75" x14ac:dyDescent="0.2">
      <c r="A6" s="30" t="s">
        <v>128</v>
      </c>
      <c r="B6" s="17">
        <f>B7+B8</f>
        <v>82319</v>
      </c>
      <c r="C6" s="17">
        <f>C7+C8</f>
        <v>84076.982269999993</v>
      </c>
      <c r="D6" s="31">
        <f t="shared" ref="D6:D30" si="0">C6/B6*100</f>
        <v>102.13557291755244</v>
      </c>
      <c r="E6" s="17">
        <v>73238.052840000004</v>
      </c>
    </row>
    <row r="7" spans="1:5" s="28" customFormat="1" ht="12.75" x14ac:dyDescent="0.2">
      <c r="A7" s="10" t="s">
        <v>131</v>
      </c>
      <c r="B7" s="25">
        <f>SUM(podrobne!E85:E86)/1000</f>
        <v>81017</v>
      </c>
      <c r="C7" s="25">
        <f>SUM(podrobne!F85:F86)/1000</f>
        <v>82481.077189999996</v>
      </c>
      <c r="D7" s="16">
        <f t="shared" si="0"/>
        <v>101.80712343088487</v>
      </c>
      <c r="E7" s="25">
        <v>71583.477650000001</v>
      </c>
    </row>
    <row r="8" spans="1:5" s="28" customFormat="1" ht="12.75" x14ac:dyDescent="0.2">
      <c r="A8" s="10" t="s">
        <v>132</v>
      </c>
      <c r="B8" s="25">
        <f>(podrobne!E83+podrobne!E84+podrobne!E90+podrobne!E95+podrobne!E87+podrobne!E92)/1000</f>
        <v>1302</v>
      </c>
      <c r="C8" s="25">
        <f>(podrobne!F83+podrobne!F84+podrobne!F90+podrobne!F95+podrobne!F87+podrobne!F92)/1000</f>
        <v>1595.90508</v>
      </c>
      <c r="D8" s="16">
        <f t="shared" si="0"/>
        <v>122.57335483870968</v>
      </c>
      <c r="E8" s="25">
        <v>1654.57519</v>
      </c>
    </row>
    <row r="9" spans="1:5" s="28" customFormat="1" ht="12.75" x14ac:dyDescent="0.2">
      <c r="A9" s="10" t="s">
        <v>133</v>
      </c>
      <c r="B9" s="25">
        <f>podrobne!E90/1000</f>
        <v>0</v>
      </c>
      <c r="C9" s="25">
        <f>podrobne!F90/1000</f>
        <v>0</v>
      </c>
      <c r="D9" s="16"/>
      <c r="E9" s="25">
        <v>0</v>
      </c>
    </row>
    <row r="10" spans="1:5" s="28" customFormat="1" ht="12.75" x14ac:dyDescent="0.2">
      <c r="A10" s="11" t="s">
        <v>103</v>
      </c>
      <c r="B10" s="26">
        <f t="shared" ref="B10:C10" si="1">B11+B17+B24+B31+B32+B33</f>
        <v>95682.456749999998</v>
      </c>
      <c r="C10" s="26">
        <f t="shared" si="1"/>
        <v>93249.08146999999</v>
      </c>
      <c r="D10" s="17">
        <f t="shared" si="0"/>
        <v>97.45682190586102</v>
      </c>
      <c r="E10" s="26">
        <v>87468.137240000011</v>
      </c>
    </row>
    <row r="11" spans="1:5" s="28" customFormat="1" ht="12.75" x14ac:dyDescent="0.2">
      <c r="A11" s="11" t="s">
        <v>134</v>
      </c>
      <c r="B11" s="26">
        <f>(podrobne!E23+podrobne!E76)/1000</f>
        <v>26900.456750000001</v>
      </c>
      <c r="C11" s="26">
        <f>(podrobne!F23+podrobne!F76)/1000</f>
        <v>25019.671509999996</v>
      </c>
      <c r="D11" s="23">
        <f t="shared" si="0"/>
        <v>93.008352023613867</v>
      </c>
      <c r="E11" s="26">
        <v>17574.873359999998</v>
      </c>
    </row>
    <row r="12" spans="1:5" s="28" customFormat="1" ht="12.75" x14ac:dyDescent="0.2">
      <c r="A12" s="10" t="s">
        <v>135</v>
      </c>
      <c r="B12" s="25">
        <f>SUM(podrobne!E14:E17,podrobne!E11:E11)/1000</f>
        <v>1802</v>
      </c>
      <c r="C12" s="25">
        <f>SUM(podrobne!F14:F17,podrobne!F11:F11)/1000</f>
        <v>1631.7126400000002</v>
      </c>
      <c r="D12" s="16">
        <f t="shared" si="0"/>
        <v>90.550091009988904</v>
      </c>
      <c r="E12" s="25">
        <v>1462.92156</v>
      </c>
    </row>
    <row r="13" spans="1:5" s="28" customFormat="1" ht="12.75" x14ac:dyDescent="0.2">
      <c r="A13" s="10" t="s">
        <v>136</v>
      </c>
      <c r="B13" s="25">
        <f>(podrobne!E76+podrobne!E13)/1000</f>
        <v>6675.4567500000003</v>
      </c>
      <c r="C13" s="25">
        <f>(podrobne!F76+podrobne!F13)/1000</f>
        <v>6828.2436900000002</v>
      </c>
      <c r="D13" s="16">
        <f t="shared" si="0"/>
        <v>102.28878630664487</v>
      </c>
      <c r="E13" s="25">
        <v>1363.38051</v>
      </c>
    </row>
    <row r="14" spans="1:5" s="28" customFormat="1" ht="12.75" x14ac:dyDescent="0.2">
      <c r="A14" s="10" t="s">
        <v>137</v>
      </c>
      <c r="B14" s="25">
        <f>podrobne!E12/1000</f>
        <v>9440</v>
      </c>
      <c r="C14" s="25">
        <f>podrobne!F12/1000</f>
        <v>9313.2055799999998</v>
      </c>
      <c r="D14" s="16">
        <f t="shared" si="0"/>
        <v>98.656838771186443</v>
      </c>
      <c r="E14" s="25">
        <v>7839.4854699999996</v>
      </c>
    </row>
    <row r="15" spans="1:5" s="28" customFormat="1" ht="12.75" x14ac:dyDescent="0.2">
      <c r="A15" s="10" t="s">
        <v>196</v>
      </c>
      <c r="B15" s="25">
        <f>SUM(podrobne!E8:E10)/1000</f>
        <v>5978</v>
      </c>
      <c r="C15" s="25">
        <f>SUM(podrobne!F8:F10)/1000</f>
        <v>5635.9621900000002</v>
      </c>
      <c r="D15" s="16">
        <f t="shared" si="0"/>
        <v>94.278390598862501</v>
      </c>
      <c r="E15" s="25">
        <v>5347.6562000000004</v>
      </c>
    </row>
    <row r="16" spans="1:5" s="28" customFormat="1" ht="12.75" x14ac:dyDescent="0.2">
      <c r="A16" s="10" t="s">
        <v>138</v>
      </c>
      <c r="B16" s="25">
        <f>podrobne!E22/1000</f>
        <v>3005</v>
      </c>
      <c r="C16" s="25">
        <f>podrobne!F22/1000</f>
        <v>1610.5474100000001</v>
      </c>
      <c r="D16" s="16">
        <f t="shared" si="0"/>
        <v>53.595587687188029</v>
      </c>
      <c r="E16" s="25">
        <v>1561.4296200000001</v>
      </c>
    </row>
    <row r="17" spans="1:5" s="28" customFormat="1" ht="12.75" x14ac:dyDescent="0.2">
      <c r="A17" s="11" t="s">
        <v>139</v>
      </c>
      <c r="B17" s="26">
        <f>podrobne!E47/1000</f>
        <v>12618</v>
      </c>
      <c r="C17" s="26">
        <f>podrobne!F47/1000</f>
        <v>12232.49094</v>
      </c>
      <c r="D17" s="23">
        <f t="shared" si="0"/>
        <v>96.944768901569191</v>
      </c>
      <c r="E17" s="26">
        <v>10429.816419999999</v>
      </c>
    </row>
    <row r="18" spans="1:5" s="28" customFormat="1" ht="12.75" x14ac:dyDescent="0.2">
      <c r="A18" s="10" t="s">
        <v>140</v>
      </c>
      <c r="B18" s="25">
        <f>SUM(podrobne!E35,podrobne!E36)/1000</f>
        <v>200</v>
      </c>
      <c r="C18" s="25">
        <f>SUM(podrobne!F35,podrobne!F36)/1000</f>
        <v>172.77457999999999</v>
      </c>
      <c r="D18" s="22">
        <f t="shared" si="0"/>
        <v>86.387289999999993</v>
      </c>
      <c r="E18" s="25">
        <v>174.26270000000002</v>
      </c>
    </row>
    <row r="19" spans="1:5" s="28" customFormat="1" ht="12.75" x14ac:dyDescent="0.2">
      <c r="A19" s="10" t="s">
        <v>141</v>
      </c>
      <c r="B19" s="25">
        <f>podrobne!E32/1000</f>
        <v>687</v>
      </c>
      <c r="C19" s="25">
        <f>podrobne!F32/1000</f>
        <v>726.01145999999994</v>
      </c>
      <c r="D19" s="16">
        <f t="shared" si="0"/>
        <v>105.67852401746724</v>
      </c>
      <c r="E19" s="25">
        <v>531.92762000000005</v>
      </c>
    </row>
    <row r="20" spans="1:5" s="28" customFormat="1" ht="12.75" x14ac:dyDescent="0.2">
      <c r="A20" s="10" t="s">
        <v>142</v>
      </c>
      <c r="B20" s="25">
        <f>podrobne!E33/1000</f>
        <v>2900</v>
      </c>
      <c r="C20" s="25">
        <f>podrobne!F33/1000</f>
        <v>2774.2476000000001</v>
      </c>
      <c r="D20" s="16">
        <f t="shared" si="0"/>
        <v>95.663710344827592</v>
      </c>
      <c r="E20" s="25">
        <v>2733.0032000000001</v>
      </c>
    </row>
    <row r="21" spans="1:5" s="28" customFormat="1" ht="12.75" x14ac:dyDescent="0.2">
      <c r="A21" s="10" t="s">
        <v>143</v>
      </c>
      <c r="B21" s="25">
        <f>podrobne!E24/1000</f>
        <v>2600</v>
      </c>
      <c r="C21" s="25">
        <f>podrobne!F24/1000</f>
        <v>2788.3361099999997</v>
      </c>
      <c r="D21" s="16">
        <f t="shared" si="0"/>
        <v>107.24369653846153</v>
      </c>
      <c r="E21" s="25">
        <v>1553.7459199999998</v>
      </c>
    </row>
    <row r="22" spans="1:5" s="28" customFormat="1" ht="12.75" x14ac:dyDescent="0.2">
      <c r="A22" s="10" t="s">
        <v>144</v>
      </c>
      <c r="B22" s="25">
        <f>podrobne!E26/1000</f>
        <v>7</v>
      </c>
      <c r="C22" s="25">
        <f>podrobne!F26/1000</f>
        <v>6.6459999999999999</v>
      </c>
      <c r="D22" s="16">
        <f t="shared" si="0"/>
        <v>94.942857142857136</v>
      </c>
      <c r="E22" s="25">
        <v>2.1539999999999999</v>
      </c>
    </row>
    <row r="23" spans="1:5" s="28" customFormat="1" ht="12.75" x14ac:dyDescent="0.2">
      <c r="A23" s="10" t="s">
        <v>145</v>
      </c>
      <c r="B23" s="24">
        <f>(podrobne!E31+podrobne!E34+podrobne!E37+podrobne!E38+podrobne!E39+podrobne!E40+podrobne!E41+podrobne!E42+podrobne!E43+podrobne!E44+podrobne!E45)/1000</f>
        <v>6094</v>
      </c>
      <c r="C23" s="24">
        <f>(podrobne!F31+podrobne!F34+podrobne!F37+podrobne!F38+podrobne!F39+podrobne!F40+podrobne!F41+podrobne!F42+podrobne!F43+podrobne!F44+podrobne!F45)/1000</f>
        <v>5648.0218199999999</v>
      </c>
      <c r="D23" s="16">
        <f t="shared" si="0"/>
        <v>92.68168395142763</v>
      </c>
      <c r="E23" s="24">
        <v>5429.7723299999998</v>
      </c>
    </row>
    <row r="24" spans="1:5" s="28" customFormat="1" ht="12.75" x14ac:dyDescent="0.2">
      <c r="A24" s="11" t="s">
        <v>146</v>
      </c>
      <c r="B24" s="26">
        <f>(podrobne!E65-podrobne!E58)/1000</f>
        <v>55819</v>
      </c>
      <c r="C24" s="26">
        <f>(podrobne!F65-podrobne!F58)/1000</f>
        <v>55679.623020000006</v>
      </c>
      <c r="D24" s="23">
        <f t="shared" si="0"/>
        <v>99.750305487378867</v>
      </c>
      <c r="E24" s="26">
        <v>59127.369460000002</v>
      </c>
    </row>
    <row r="25" spans="1:5" s="28" customFormat="1" ht="12.75" x14ac:dyDescent="0.2">
      <c r="A25" s="10" t="s">
        <v>147</v>
      </c>
      <c r="B25" s="24">
        <f>podrobne!E48/1000</f>
        <v>39000</v>
      </c>
      <c r="C25" s="24">
        <f>podrobne!F48/1000</f>
        <v>39000</v>
      </c>
      <c r="D25" s="22">
        <f t="shared" si="0"/>
        <v>100</v>
      </c>
      <c r="E25" s="25">
        <v>41392.196000000004</v>
      </c>
    </row>
    <row r="26" spans="1:5" s="28" customFormat="1" ht="12.75" x14ac:dyDescent="0.2">
      <c r="A26" s="10" t="s">
        <v>148</v>
      </c>
      <c r="B26" s="24">
        <f>podrobne!E49/1000</f>
        <v>1300</v>
      </c>
      <c r="C26" s="24">
        <f>podrobne!F49/1000</f>
        <v>1192.0039999999999</v>
      </c>
      <c r="D26" s="16">
        <f t="shared" si="0"/>
        <v>91.69261538461538</v>
      </c>
      <c r="E26" s="25">
        <v>1248.704</v>
      </c>
    </row>
    <row r="27" spans="1:5" s="28" customFormat="1" ht="12.75" x14ac:dyDescent="0.2">
      <c r="A27" s="10" t="s">
        <v>149</v>
      </c>
      <c r="B27" s="24">
        <f>podrobne!E54/1000</f>
        <v>9925</v>
      </c>
      <c r="C27" s="24">
        <f>podrobne!F54/1000</f>
        <v>9968.8150000000005</v>
      </c>
      <c r="D27" s="16">
        <f t="shared" si="0"/>
        <v>100.44146095717885</v>
      </c>
      <c r="E27" s="25">
        <v>10593.875</v>
      </c>
    </row>
    <row r="28" spans="1:5" s="28" customFormat="1" ht="12.75" x14ac:dyDescent="0.2">
      <c r="A28" s="10" t="s">
        <v>150</v>
      </c>
      <c r="B28" s="24">
        <f>podrobne!E56/1000</f>
        <v>3650</v>
      </c>
      <c r="C28" s="24">
        <f>podrobne!F56/1000</f>
        <v>3617.7179999999998</v>
      </c>
      <c r="D28" s="16">
        <f t="shared" si="0"/>
        <v>99.115561643835619</v>
      </c>
      <c r="E28" s="25">
        <v>3844.54</v>
      </c>
    </row>
    <row r="29" spans="1:5" s="28" customFormat="1" ht="12.75" x14ac:dyDescent="0.2">
      <c r="A29" s="10" t="s">
        <v>151</v>
      </c>
      <c r="B29" s="24">
        <f>(podrobne!E50+podrobne!E52)/1000</f>
        <v>170</v>
      </c>
      <c r="C29" s="24">
        <f>(podrobne!F50+podrobne!F52)/1000</f>
        <v>277.99599999999998</v>
      </c>
      <c r="D29" s="16">
        <f t="shared" si="0"/>
        <v>163.52705882352942</v>
      </c>
      <c r="E29" s="25">
        <v>291.12</v>
      </c>
    </row>
    <row r="30" spans="1:5" s="28" customFormat="1" ht="12.75" x14ac:dyDescent="0.2">
      <c r="A30" s="10" t="s">
        <v>152</v>
      </c>
      <c r="B30" s="25">
        <f>podrobne!E60/1000+podrobne!E62/1000</f>
        <v>1684</v>
      </c>
      <c r="C30" s="25">
        <f>podrobne!F60/1000+podrobne!F62/1000</f>
        <v>1510.1022</v>
      </c>
      <c r="D30" s="16">
        <f t="shared" si="0"/>
        <v>89.673527315914498</v>
      </c>
      <c r="E30" s="25">
        <v>1655.7364599999999</v>
      </c>
    </row>
    <row r="31" spans="1:5" s="28" customFormat="1" ht="12.75" x14ac:dyDescent="0.2">
      <c r="A31" s="11" t="s">
        <v>153</v>
      </c>
      <c r="B31" s="26">
        <f>(podrobne!E66+podrobne!E79)/1000</f>
        <v>61</v>
      </c>
      <c r="C31" s="26">
        <f>(podrobne!F66+podrobne!F79)/1000</f>
        <v>57.84</v>
      </c>
      <c r="D31" s="17">
        <f>C31/B31*100</f>
        <v>94.819672131147541</v>
      </c>
      <c r="E31" s="26">
        <v>57.46</v>
      </c>
    </row>
    <row r="32" spans="1:5" s="28" customFormat="1" ht="12.75" x14ac:dyDescent="0.2">
      <c r="A32" s="11" t="s">
        <v>154</v>
      </c>
      <c r="B32" s="26">
        <f>(podrobne!E58+podrobne!E74)/1000</f>
        <v>199</v>
      </c>
      <c r="C32" s="26">
        <f>(podrobne!F58+podrobne!F74)/1000</f>
        <v>171.44200000000001</v>
      </c>
      <c r="D32" s="17">
        <f>C32/B32*100</f>
        <v>86.151758793969861</v>
      </c>
      <c r="E32" s="26">
        <v>184.44800000000001</v>
      </c>
    </row>
    <row r="33" spans="1:5" s="28" customFormat="1" ht="12.75" x14ac:dyDescent="0.2">
      <c r="A33" s="11" t="s">
        <v>155</v>
      </c>
      <c r="B33" s="26">
        <f>podrobne!E72/1000</f>
        <v>85</v>
      </c>
      <c r="C33" s="26">
        <f>podrobne!F72/1000</f>
        <v>88.013999999999996</v>
      </c>
      <c r="D33" s="17">
        <f>C33/B33*100</f>
        <v>103.54588235294118</v>
      </c>
      <c r="E33" s="26">
        <v>94.17</v>
      </c>
    </row>
    <row r="34" spans="1:5" s="28" customFormat="1" ht="12.75" x14ac:dyDescent="0.2">
      <c r="A34" s="10" t="s">
        <v>156</v>
      </c>
      <c r="B34" s="25">
        <v>0</v>
      </c>
      <c r="C34" s="25">
        <v>0</v>
      </c>
      <c r="D34" s="22"/>
      <c r="E34" s="25">
        <v>22</v>
      </c>
    </row>
    <row r="35" spans="1:5" s="28" customFormat="1" ht="13.5" thickBot="1" x14ac:dyDescent="0.25">
      <c r="A35" s="13" t="s">
        <v>157</v>
      </c>
      <c r="B35" s="18">
        <f>B33-B34</f>
        <v>85</v>
      </c>
      <c r="C35" s="18">
        <f>C33-C34</f>
        <v>88.013999999999996</v>
      </c>
      <c r="D35" s="18">
        <f>C35/B35*100</f>
        <v>103.54588235294118</v>
      </c>
      <c r="E35" s="18">
        <v>72.17</v>
      </c>
    </row>
    <row r="36" spans="1:5" s="28" customFormat="1" ht="12.75" x14ac:dyDescent="0.2">
      <c r="A36" s="32" t="s">
        <v>129</v>
      </c>
      <c r="B36" s="17">
        <f>B6-B10</f>
        <v>-13363.456749999998</v>
      </c>
      <c r="C36" s="17">
        <f>C6-C10</f>
        <v>-9172.0991999999969</v>
      </c>
      <c r="D36" s="16"/>
      <c r="E36" s="17">
        <f>E6-E10</f>
        <v>-14230.084400000007</v>
      </c>
    </row>
    <row r="37" spans="1:5" s="28" customFormat="1" ht="12.75" x14ac:dyDescent="0.2">
      <c r="A37" s="11" t="s">
        <v>165</v>
      </c>
      <c r="B37" s="17">
        <v>12587.46</v>
      </c>
      <c r="C37" s="17">
        <f>podrobne!F99/1000</f>
        <v>8363.0992000000006</v>
      </c>
      <c r="D37" s="26"/>
      <c r="E37" s="17">
        <v>4337.93</v>
      </c>
    </row>
    <row r="38" spans="1:5" s="28" customFormat="1" ht="12.75" x14ac:dyDescent="0.2">
      <c r="A38" s="54" t="s">
        <v>206</v>
      </c>
      <c r="B38" s="34"/>
      <c r="C38" s="34"/>
      <c r="D38" s="34"/>
      <c r="E38" s="55">
        <f>4836.49+4456.66</f>
        <v>9293.15</v>
      </c>
    </row>
    <row r="39" spans="1:5" s="28" customFormat="1" ht="12.75" x14ac:dyDescent="0.2">
      <c r="A39" s="33" t="s">
        <v>183</v>
      </c>
      <c r="B39" s="34">
        <v>776</v>
      </c>
      <c r="C39" s="34">
        <f>podrobne!F100/1000</f>
        <v>809</v>
      </c>
      <c r="D39" s="34"/>
      <c r="E39" s="35">
        <v>599</v>
      </c>
    </row>
    <row r="40" spans="1:5" s="28" customFormat="1" ht="13.5" thickBot="1" x14ac:dyDescent="0.25">
      <c r="A40" s="36" t="s">
        <v>158</v>
      </c>
      <c r="B40" s="37">
        <f>SUM(B36:B39)</f>
        <v>3.2500000015716068E-3</v>
      </c>
      <c r="C40" s="37">
        <f>SUM(C36:C39)</f>
        <v>3.637978807091713E-12</v>
      </c>
      <c r="D40" s="37"/>
      <c r="E40" s="38">
        <v>0</v>
      </c>
    </row>
    <row r="41" spans="1:5" s="28" customFormat="1" ht="13.5" thickBot="1" x14ac:dyDescent="0.25">
      <c r="A41" s="39" t="s">
        <v>159</v>
      </c>
      <c r="B41" s="40">
        <v>57.48</v>
      </c>
      <c r="C41" s="53">
        <v>57.48</v>
      </c>
      <c r="D41" s="40"/>
      <c r="E41" s="40"/>
    </row>
    <row r="42" spans="1:5" ht="15.75" thickBot="1" x14ac:dyDescent="0.3">
      <c r="A42" s="39" t="s">
        <v>198</v>
      </c>
      <c r="B42" s="40">
        <f>303+1150</f>
        <v>1453</v>
      </c>
      <c r="C42" s="56">
        <f>302.98+90.74+132.98+150</f>
        <v>676.7</v>
      </c>
      <c r="D42" s="40"/>
      <c r="E42" s="40"/>
    </row>
    <row r="43" spans="1:5" x14ac:dyDescent="0.25">
      <c r="B43" s="43"/>
      <c r="C43" s="44"/>
    </row>
    <row r="44" spans="1:5" x14ac:dyDescent="0.25">
      <c r="A44" s="136" t="s">
        <v>197</v>
      </c>
      <c r="B44" s="42"/>
      <c r="C44" s="44"/>
    </row>
    <row r="45" spans="1:5" x14ac:dyDescent="0.25">
      <c r="B45" s="42"/>
      <c r="C45" s="44"/>
    </row>
    <row r="46" spans="1:5" x14ac:dyDescent="0.25">
      <c r="B46" s="7"/>
      <c r="C46" s="8"/>
    </row>
    <row r="47" spans="1:5" x14ac:dyDescent="0.25">
      <c r="A47" s="41" t="s">
        <v>207</v>
      </c>
    </row>
    <row r="48" spans="1:5" x14ac:dyDescent="0.25">
      <c r="A48" s="41" t="s">
        <v>187</v>
      </c>
    </row>
  </sheetData>
  <mergeCells count="1">
    <mergeCell ref="A1:E1"/>
  </mergeCells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podrobne</vt:lpstr>
      <vt:lpstr>MČ</vt:lpstr>
      <vt:lpstr>podrobne!Názvy_tisku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Havránková</dc:creator>
  <cp:lastModifiedBy>ldn</cp:lastModifiedBy>
  <cp:lastPrinted>2023-02-02T13:14:25Z</cp:lastPrinted>
  <dcterms:created xsi:type="dcterms:W3CDTF">2020-07-09T12:06:13Z</dcterms:created>
  <dcterms:modified xsi:type="dcterms:W3CDTF">2023-02-02T13:15:34Z</dcterms:modified>
</cp:coreProperties>
</file>